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D:\TF\IT_Treasury\RFP_Treasury\RFP_Readiness\RFP_Rentedering_Process\PreBid_Response_Upload\CIGTMS_Sixth_Prebid_Response_13102022\Website_Upload\"/>
    </mc:Choice>
  </mc:AlternateContent>
  <bookViews>
    <workbookView xWindow="0" yWindow="0" windowWidth="20490" windowHeight="7500" tabRatio="815" firstSheet="2" activeTab="2"/>
  </bookViews>
  <sheets>
    <sheet name="Summary" sheetId="1" state="hidden" r:id="rId1"/>
    <sheet name="All RRBs One time+Recur. all" sheetId="2" state="hidden" r:id="rId2"/>
    <sheet name="Instructions" sheetId="3" r:id="rId3"/>
    <sheet name="Cost Summary" sheetId="4" r:id="rId4"/>
    <sheet name="a. Application Cost " sheetId="5" r:id="rId5"/>
    <sheet name="b. Database &amp; peripheral" sheetId="6" r:id="rId6"/>
    <sheet name="c. DC-DR Hardware" sheetId="7" r:id="rId7"/>
    <sheet name="d. Installation and Commission " sheetId="8" r:id="rId8"/>
    <sheet name="e. Implementation Efforts" sheetId="9" r:id="rId9"/>
    <sheet name="Sheet1" sheetId="10" state="hidden" r:id="rId10"/>
    <sheet name="Sheet2" sheetId="11" state="hidden" r:id="rId11"/>
    <sheet name="Branches" sheetId="12" state="hidden" r:id="rId12"/>
    <sheet name="ATM costs computation" sheetId="13" state="hidden" r:id="rId13"/>
    <sheet name="Reusable branch peripherals" sheetId="14" state="hidden" r:id="rId14"/>
    <sheet name="f. AMC, ATS &amp; Others" sheetId="15" r:id="rId15"/>
    <sheet name="g. FM - manpower" sheetId="16" r:id="rId16"/>
    <sheet name="h. Training Cost" sheetId="17" r:id="rId17"/>
    <sheet name="e.Other Cost " sheetId="18" r:id="rId18"/>
  </sheets>
  <definedNames>
    <definedName name="d" localSheetId="3">#REF!</definedName>
    <definedName name="d">#REF!</definedName>
    <definedName name="_xlnm.Database" localSheetId="3">#REF!</definedName>
    <definedName name="_xlnm.Database">#REF!</definedName>
    <definedName name="_xlnm.Print_Area" localSheetId="4">'a. Application Cost '!$A$1:$R$101</definedName>
    <definedName name="_xlnm.Print_Area" localSheetId="5">'b. Database &amp; peripheral'!$A$1:$S$92</definedName>
    <definedName name="_xlnm.Print_Area" localSheetId="6">'c. DC-DR Hardware'!$A$1:$AJ$220</definedName>
    <definedName name="_xlnm.Print_Area" localSheetId="3">'Cost Summary'!$A$1:$H$12</definedName>
    <definedName name="_xlnm.Print_Area" localSheetId="7">'d. Installation and Commission '!$A$1:$F$41</definedName>
    <definedName name="_xlnm.Print_Area" localSheetId="8">'e. Implementation Efforts'!$A$1:$H$46</definedName>
    <definedName name="_xlnm.Print_Area" localSheetId="17">'e.Other Cost '!$A$1:$S$14</definedName>
    <definedName name="_xlnm.Print_Area" localSheetId="14">'f. AMC, ATS &amp; Others'!$A$1:$Q$107</definedName>
    <definedName name="_xlnm.Print_Area" localSheetId="15">'g. FM - manpower'!$A$1:$W$16</definedName>
    <definedName name="_xlnm.Print_Area" localSheetId="16">'h. Training Cost'!$A$1:$G$6</definedName>
    <definedName name="_xlnm.Print_Area" localSheetId="2">Instructions!$A$1:$B$37</definedName>
    <definedName name="Z_5E264256_DB90_41BF_B930_D29429E030B6_.wvu.Cols" localSheetId="10" hidden="1">Sheet2!$F:$J</definedName>
    <definedName name="Z_5E264256_DB90_41BF_B930_D29429E030B6_.wvu.PrintArea" localSheetId="3" hidden="1">'Cost Summary'!$A$1:$H$12</definedName>
    <definedName name="Z_5E264256_DB90_41BF_B930_D29429E030B6_.wvu.PrintArea" localSheetId="14" hidden="1">'f. AMC, ATS &amp; Others'!$A$1:$Q$99</definedName>
    <definedName name="Z_5E264256_DB90_41BF_B930_D29429E030B6_.wvu.Rows" localSheetId="1" hidden="1">'All RRBs One time+Recur. all'!$115:$132</definedName>
  </definedNames>
  <calcPr calcId="162913"/>
  <customWorkbookViews>
    <customWorkbookView name="acer - Personal View" guid="{5E264256-DB90-41BF-B930-D29429E030B6}" mergeInterval="0" personalView="1" maximized="1" windowWidth="1362" windowHeight="522" tabRatio="736" activeSheetId="4"/>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I220" i="7" l="1"/>
  <c r="Z220" i="7"/>
  <c r="D25" i="14"/>
  <c r="D24" i="14"/>
  <c r="Q17" i="14"/>
  <c r="Q16" i="14"/>
  <c r="Q14" i="14"/>
  <c r="Q13" i="14"/>
  <c r="Q11" i="14"/>
  <c r="T7" i="14"/>
  <c r="T6" i="14"/>
  <c r="T5" i="14"/>
  <c r="Q4" i="14"/>
  <c r="Q3" i="14"/>
  <c r="T3" i="14" s="1"/>
  <c r="Q2" i="14"/>
  <c r="T2" i="14" s="1"/>
  <c r="L13" i="13"/>
  <c r="L14" i="13" s="1"/>
  <c r="L15" i="13" s="1"/>
  <c r="L16" i="13" s="1"/>
  <c r="J13" i="13"/>
  <c r="I13" i="13"/>
  <c r="I14" i="13" s="1"/>
  <c r="I15" i="13" s="1"/>
  <c r="I16" i="13" s="1"/>
  <c r="H13" i="13"/>
  <c r="H14" i="13" s="1"/>
  <c r="H15" i="13" s="1"/>
  <c r="H16" i="13" s="1"/>
  <c r="F13" i="13"/>
  <c r="F14" i="13" s="1"/>
  <c r="F15" i="13" s="1"/>
  <c r="F16" i="13" s="1"/>
  <c r="E13" i="13"/>
  <c r="D13" i="13"/>
  <c r="M7" i="13"/>
  <c r="M8" i="13" s="1"/>
  <c r="M9" i="13" s="1"/>
  <c r="M10" i="13" s="1"/>
  <c r="M12" i="13" s="1"/>
  <c r="K7" i="13"/>
  <c r="K8" i="13" s="1"/>
  <c r="K9" i="13" s="1"/>
  <c r="K10" i="13" s="1"/>
  <c r="K12" i="13" s="1"/>
  <c r="K13" i="13" s="1"/>
  <c r="K14" i="13" s="1"/>
  <c r="K15" i="13" s="1"/>
  <c r="K16" i="13" s="1"/>
  <c r="I7" i="13"/>
  <c r="I8" i="13" s="1"/>
  <c r="I9" i="13" s="1"/>
  <c r="I10" i="13" s="1"/>
  <c r="G7" i="13"/>
  <c r="G8" i="13" s="1"/>
  <c r="G9" i="13" s="1"/>
  <c r="G10" i="13" s="1"/>
  <c r="G12" i="13" s="1"/>
  <c r="G13" i="13" s="1"/>
  <c r="G14" i="13" s="1"/>
  <c r="G15" i="13" s="1"/>
  <c r="G16" i="13" s="1"/>
  <c r="E7" i="13"/>
  <c r="E8" i="13" s="1"/>
  <c r="E9" i="13" s="1"/>
  <c r="E10" i="13" s="1"/>
  <c r="K4" i="13"/>
  <c r="B7" i="12"/>
  <c r="L5" i="12"/>
  <c r="J5" i="12"/>
  <c r="H5" i="12"/>
  <c r="D5" i="12"/>
  <c r="B5" i="12"/>
  <c r="K4" i="12" s="1"/>
  <c r="F4" i="12"/>
  <c r="F3" i="12"/>
  <c r="E11" i="11"/>
  <c r="M6" i="11" s="1"/>
  <c r="K10" i="11"/>
  <c r="L10" i="11" s="1"/>
  <c r="K9" i="11"/>
  <c r="L9" i="11" s="1"/>
  <c r="K8" i="11"/>
  <c r="L8" i="11" s="1"/>
  <c r="K7" i="11"/>
  <c r="L7" i="11" s="1"/>
  <c r="K6" i="11"/>
  <c r="L6" i="11" s="1"/>
  <c r="K5" i="11"/>
  <c r="L5" i="11" s="1"/>
  <c r="K4" i="11"/>
  <c r="L4" i="11" s="1"/>
  <c r="K3" i="11"/>
  <c r="L3" i="11" s="1"/>
  <c r="H9" i="10"/>
  <c r="I9" i="10" s="1"/>
  <c r="J9" i="10" s="1"/>
  <c r="H8" i="10"/>
  <c r="I8" i="10" s="1"/>
  <c r="J8" i="10" s="1"/>
  <c r="K8" i="10" s="1"/>
  <c r="H7" i="10"/>
  <c r="I7" i="10" s="1"/>
  <c r="H6" i="10"/>
  <c r="H5" i="10"/>
  <c r="I5" i="10" s="1"/>
  <c r="H4" i="10"/>
  <c r="I4" i="10" s="1"/>
  <c r="J3" i="10"/>
  <c r="K3" i="10" s="1"/>
  <c r="H3" i="10"/>
  <c r="J2" i="10"/>
  <c r="K2" i="10" s="1"/>
  <c r="H2" i="10"/>
  <c r="M5" i="11"/>
  <c r="S5" i="11" s="1"/>
  <c r="M9" i="11"/>
  <c r="S9" i="11" s="1"/>
  <c r="M3" i="11"/>
  <c r="S3" i="11" s="1"/>
  <c r="I4" i="12"/>
  <c r="T4" i="14"/>
  <c r="I4" i="13"/>
  <c r="G4" i="13"/>
  <c r="E4" i="13"/>
  <c r="M4" i="13"/>
  <c r="M10" i="11"/>
  <c r="R10" i="11" s="1"/>
  <c r="I117" i="2"/>
  <c r="I122" i="2" s="1"/>
  <c r="I127" i="2" s="1"/>
  <c r="H117" i="2"/>
  <c r="H122" i="2" s="1"/>
  <c r="H127" i="2" s="1"/>
  <c r="G117" i="2"/>
  <c r="F117" i="2"/>
  <c r="F122" i="2"/>
  <c r="F127" i="2" s="1"/>
  <c r="E117" i="2"/>
  <c r="J117" i="2" s="1"/>
  <c r="I116" i="2"/>
  <c r="H116" i="2"/>
  <c r="H121" i="2" s="1"/>
  <c r="H124" i="2" s="1"/>
  <c r="H131" i="2" s="1"/>
  <c r="G116" i="2"/>
  <c r="G121" i="2" s="1"/>
  <c r="F116" i="2"/>
  <c r="F121" i="2" s="1"/>
  <c r="F124" i="2" s="1"/>
  <c r="F131" i="2" s="1"/>
  <c r="E116" i="2"/>
  <c r="E119" i="2" s="1"/>
  <c r="J119" i="2" s="1"/>
  <c r="P104" i="2"/>
  <c r="H119" i="2"/>
  <c r="E122" i="2"/>
  <c r="J122" i="2" s="1"/>
  <c r="P99" i="2"/>
  <c r="D99" i="2" s="1"/>
  <c r="E99" i="2" s="1"/>
  <c r="P98" i="2"/>
  <c r="D98" i="2" s="1"/>
  <c r="E98" i="2" s="1"/>
  <c r="N97" i="2"/>
  <c r="M97" i="2"/>
  <c r="J96" i="2"/>
  <c r="P95" i="2"/>
  <c r="J95" i="2"/>
  <c r="J94" i="2"/>
  <c r="N93" i="2"/>
  <c r="I93" i="2"/>
  <c r="H93" i="2"/>
  <c r="G93" i="2"/>
  <c r="F93" i="2"/>
  <c r="E93" i="2"/>
  <c r="P92" i="2"/>
  <c r="D92" i="2"/>
  <c r="E92" i="2" s="1"/>
  <c r="P80" i="2"/>
  <c r="O79" i="2"/>
  <c r="N79" i="2"/>
  <c r="M79" i="2"/>
  <c r="P74" i="2"/>
  <c r="D74" i="2" s="1"/>
  <c r="E74" i="2" s="1"/>
  <c r="J74" i="2" s="1"/>
  <c r="P73" i="2"/>
  <c r="D73" i="2" s="1"/>
  <c r="E73" i="2" s="1"/>
  <c r="J73" i="2" s="1"/>
  <c r="P72" i="2"/>
  <c r="D72" i="2" s="1"/>
  <c r="E72" i="2" s="1"/>
  <c r="J72" i="2" s="1"/>
  <c r="P71" i="2"/>
  <c r="D71" i="2" s="1"/>
  <c r="E71" i="2" s="1"/>
  <c r="J71" i="2" s="1"/>
  <c r="P70" i="2"/>
  <c r="D70" i="2" s="1"/>
  <c r="E70" i="2" s="1"/>
  <c r="O69" i="2"/>
  <c r="N69" i="2"/>
  <c r="M69" i="2"/>
  <c r="I69" i="2"/>
  <c r="H69" i="2"/>
  <c r="G69" i="2"/>
  <c r="F69" i="2"/>
  <c r="P68" i="2"/>
  <c r="D68" i="2" s="1"/>
  <c r="E68" i="2" s="1"/>
  <c r="P67" i="2"/>
  <c r="D67" i="2" s="1"/>
  <c r="E67" i="2" s="1"/>
  <c r="J67" i="2" s="1"/>
  <c r="P66" i="2"/>
  <c r="O65" i="2"/>
  <c r="N65" i="2"/>
  <c r="M65" i="2"/>
  <c r="I65" i="2"/>
  <c r="H65" i="2"/>
  <c r="G65" i="2"/>
  <c r="F65" i="2"/>
  <c r="P64" i="2"/>
  <c r="P63" i="2"/>
  <c r="D63" i="2" s="1"/>
  <c r="E63" i="2" s="1"/>
  <c r="J63" i="2" s="1"/>
  <c r="P62" i="2"/>
  <c r="D62" i="2" s="1"/>
  <c r="E62" i="2" s="1"/>
  <c r="J62" i="2" s="1"/>
  <c r="P61" i="2"/>
  <c r="D61" i="2"/>
  <c r="E61" i="2" s="1"/>
  <c r="P60" i="2"/>
  <c r="O59" i="2"/>
  <c r="N59" i="2"/>
  <c r="M59" i="2"/>
  <c r="I59" i="2"/>
  <c r="H59" i="2"/>
  <c r="G59" i="2"/>
  <c r="P58" i="2"/>
  <c r="D58" i="2" s="1"/>
  <c r="E58" i="2" s="1"/>
  <c r="P57" i="2"/>
  <c r="D57" i="2" s="1"/>
  <c r="P56" i="2"/>
  <c r="P55" i="2"/>
  <c r="D55" i="2" s="1"/>
  <c r="P54" i="2"/>
  <c r="D54" i="2" s="1"/>
  <c r="E54" i="2" s="1"/>
  <c r="P53" i="2"/>
  <c r="D53" i="2" s="1"/>
  <c r="E53" i="2" s="1"/>
  <c r="P52" i="2"/>
  <c r="I52" i="2"/>
  <c r="H52" i="2"/>
  <c r="G52" i="2"/>
  <c r="P51" i="2"/>
  <c r="D51" i="2" s="1"/>
  <c r="E51" i="2" s="1"/>
  <c r="J51" i="2" s="1"/>
  <c r="P50" i="2"/>
  <c r="D50" i="2" s="1"/>
  <c r="E50" i="2" s="1"/>
  <c r="J50" i="2" s="1"/>
  <c r="P49" i="2"/>
  <c r="P48" i="2"/>
  <c r="D48" i="2" s="1"/>
  <c r="E48" i="2" s="1"/>
  <c r="J48" i="2" s="1"/>
  <c r="O47" i="2"/>
  <c r="N47" i="2"/>
  <c r="M47" i="2"/>
  <c r="I47" i="2"/>
  <c r="H47" i="2"/>
  <c r="G47" i="2"/>
  <c r="F47" i="2"/>
  <c r="P46" i="2"/>
  <c r="D46" i="2" s="1"/>
  <c r="E46" i="2" s="1"/>
  <c r="J46" i="2" s="1"/>
  <c r="C87" i="2" s="1"/>
  <c r="P45" i="2"/>
  <c r="O44" i="2"/>
  <c r="N44" i="2"/>
  <c r="M44" i="2"/>
  <c r="I44" i="2"/>
  <c r="H44" i="2"/>
  <c r="G44" i="2"/>
  <c r="F44" i="2"/>
  <c r="P43" i="2"/>
  <c r="D43" i="2" s="1"/>
  <c r="E43" i="2" s="1"/>
  <c r="P42" i="2"/>
  <c r="D42" i="2" s="1"/>
  <c r="P41" i="2"/>
  <c r="D41" i="2" s="1"/>
  <c r="E41" i="2" s="1"/>
  <c r="P40" i="2"/>
  <c r="P39" i="2"/>
  <c r="D39" i="2" s="1"/>
  <c r="P38" i="2"/>
  <c r="P37" i="2"/>
  <c r="P36" i="2"/>
  <c r="D36" i="2" s="1"/>
  <c r="E36" i="2" s="1"/>
  <c r="J36" i="2" s="1"/>
  <c r="P35" i="2"/>
  <c r="D35" i="2" s="1"/>
  <c r="E35" i="2" s="1"/>
  <c r="P34" i="2"/>
  <c r="D34" i="2" s="1"/>
  <c r="E34" i="2" s="1"/>
  <c r="P33" i="2"/>
  <c r="D33" i="2" s="1"/>
  <c r="J32" i="2"/>
  <c r="P31" i="2"/>
  <c r="D31" i="2" s="1"/>
  <c r="E31" i="2" s="1"/>
  <c r="P30" i="2"/>
  <c r="O29" i="2"/>
  <c r="N29" i="2"/>
  <c r="M29" i="2"/>
  <c r="I29" i="2"/>
  <c r="H29" i="2"/>
  <c r="G29" i="2"/>
  <c r="P28" i="2"/>
  <c r="D28" i="2" s="1"/>
  <c r="E28" i="2" s="1"/>
  <c r="J28" i="2" s="1"/>
  <c r="P27" i="2"/>
  <c r="D27" i="2" s="1"/>
  <c r="E27" i="2" s="1"/>
  <c r="O26" i="2"/>
  <c r="N26" i="2"/>
  <c r="M26" i="2"/>
  <c r="I26" i="2"/>
  <c r="H26" i="2"/>
  <c r="G26" i="2"/>
  <c r="F26" i="2"/>
  <c r="P25" i="2"/>
  <c r="D25" i="2" s="1"/>
  <c r="E25" i="2" s="1"/>
  <c r="J25" i="2" s="1"/>
  <c r="P24" i="2"/>
  <c r="D24" i="2" s="1"/>
  <c r="E24" i="2" s="1"/>
  <c r="J24" i="2" s="1"/>
  <c r="P23" i="2"/>
  <c r="D23" i="2"/>
  <c r="E23" i="2" s="1"/>
  <c r="J23" i="2" s="1"/>
  <c r="P22" i="2"/>
  <c r="D22" i="2"/>
  <c r="E22" i="2" s="1"/>
  <c r="P21" i="2"/>
  <c r="D21" i="2"/>
  <c r="E21" i="2" s="1"/>
  <c r="O20" i="2"/>
  <c r="N20" i="2"/>
  <c r="M20" i="2"/>
  <c r="I20" i="2"/>
  <c r="I19" i="2" s="1"/>
  <c r="H20" i="2"/>
  <c r="G20" i="2"/>
  <c r="F20" i="2"/>
  <c r="F19" i="2" s="1"/>
  <c r="P18" i="2"/>
  <c r="D18" i="2" s="1"/>
  <c r="E18" i="2" s="1"/>
  <c r="J18" i="2" s="1"/>
  <c r="P17" i="2"/>
  <c r="D17" i="2" s="1"/>
  <c r="E17" i="2" s="1"/>
  <c r="J17" i="2" s="1"/>
  <c r="P16" i="2"/>
  <c r="D16" i="2" s="1"/>
  <c r="E16" i="2" s="1"/>
  <c r="J16" i="2" s="1"/>
  <c r="P15" i="2"/>
  <c r="D15" i="2" s="1"/>
  <c r="E15" i="2" s="1"/>
  <c r="P14" i="2"/>
  <c r="D14" i="2" s="1"/>
  <c r="E14" i="2" s="1"/>
  <c r="J14" i="2" s="1"/>
  <c r="P13" i="2"/>
  <c r="D13" i="2" s="1"/>
  <c r="E13" i="2" s="1"/>
  <c r="J13" i="2" s="1"/>
  <c r="C86" i="2" s="1"/>
  <c r="R12" i="2"/>
  <c r="P12" i="2"/>
  <c r="D12" i="2"/>
  <c r="E12" i="2" s="1"/>
  <c r="J12" i="2" s="1"/>
  <c r="C85" i="2" s="1"/>
  <c r="P11" i="2"/>
  <c r="D11" i="2" s="1"/>
  <c r="E11" i="2" s="1"/>
  <c r="J11" i="2" s="1"/>
  <c r="C84" i="2" s="1"/>
  <c r="P10" i="2"/>
  <c r="D10" i="2" s="1"/>
  <c r="E10" i="2" s="1"/>
  <c r="J10" i="2" s="1"/>
  <c r="C83" i="2" s="1"/>
  <c r="P9" i="2"/>
  <c r="D9" i="2" s="1"/>
  <c r="C9" i="2"/>
  <c r="P8" i="2"/>
  <c r="D8" i="2" s="1"/>
  <c r="E8" i="2" s="1"/>
  <c r="J8" i="2" s="1"/>
  <c r="C81" i="2" s="1"/>
  <c r="O7" i="2"/>
  <c r="O5" i="2" s="1"/>
  <c r="N7" i="2"/>
  <c r="N5" i="2" s="1"/>
  <c r="M7" i="2"/>
  <c r="M5" i="2" s="1"/>
  <c r="I7" i="2"/>
  <c r="I5" i="2" s="1"/>
  <c r="H7" i="2"/>
  <c r="H5" i="2" s="1"/>
  <c r="G7" i="2"/>
  <c r="G5" i="2" s="1"/>
  <c r="F7" i="2"/>
  <c r="P6" i="2"/>
  <c r="D6" i="2" s="1"/>
  <c r="F2" i="2"/>
  <c r="F58" i="2" s="1"/>
  <c r="J58" i="2" s="1"/>
  <c r="G26" i="1"/>
  <c r="F26" i="1"/>
  <c r="E26" i="1"/>
  <c r="D26" i="1"/>
  <c r="C26" i="1"/>
  <c r="H26" i="1" s="1"/>
  <c r="G25" i="1"/>
  <c r="F25" i="1"/>
  <c r="H25" i="1" s="1"/>
  <c r="G24" i="1"/>
  <c r="F24" i="1"/>
  <c r="H24" i="1" s="1"/>
  <c r="G23" i="1"/>
  <c r="F23" i="1"/>
  <c r="E23" i="1"/>
  <c r="D23" i="1"/>
  <c r="C23" i="1"/>
  <c r="H23" i="1" s="1"/>
  <c r="G22" i="1"/>
  <c r="F22" i="1"/>
  <c r="E22" i="1"/>
  <c r="D22" i="1"/>
  <c r="C22" i="1"/>
  <c r="H22" i="1" s="1"/>
  <c r="G21" i="1"/>
  <c r="F21" i="1"/>
  <c r="E21" i="1"/>
  <c r="D21" i="1"/>
  <c r="C21" i="1"/>
  <c r="H21" i="1" s="1"/>
  <c r="G20" i="1"/>
  <c r="F20" i="1"/>
  <c r="E20" i="1"/>
  <c r="D20" i="1"/>
  <c r="C20" i="1"/>
  <c r="H20" i="1" s="1"/>
  <c r="G18" i="1"/>
  <c r="F18" i="1"/>
  <c r="E18" i="1"/>
  <c r="D18" i="1"/>
  <c r="C18" i="1"/>
  <c r="H18" i="1" s="1"/>
  <c r="G17" i="1"/>
  <c r="F17" i="1"/>
  <c r="E17" i="1"/>
  <c r="D17" i="1"/>
  <c r="C17" i="1"/>
  <c r="G16" i="1"/>
  <c r="F16" i="1"/>
  <c r="H16" i="1" s="1"/>
  <c r="G14" i="1"/>
  <c r="F14" i="1"/>
  <c r="H14" i="1" s="1"/>
  <c r="G13" i="1"/>
  <c r="F13" i="1"/>
  <c r="E13" i="1"/>
  <c r="E10" i="1" s="1"/>
  <c r="D13" i="1"/>
  <c r="D10" i="1" s="1"/>
  <c r="G12" i="1"/>
  <c r="G10" i="1" s="1"/>
  <c r="F12" i="1"/>
  <c r="F10" i="1" s="1"/>
  <c r="D8" i="1"/>
  <c r="C8" i="1"/>
  <c r="H8" i="1" s="1"/>
  <c r="H7" i="1"/>
  <c r="H6" i="1"/>
  <c r="C5" i="1"/>
  <c r="H5" i="1" s="1"/>
  <c r="C4" i="1"/>
  <c r="H4" i="1"/>
  <c r="H2" i="1" s="1"/>
  <c r="D3" i="1"/>
  <c r="D2" i="1" s="1"/>
  <c r="C3" i="1"/>
  <c r="C2" i="1" s="1"/>
  <c r="G2" i="1"/>
  <c r="F2" i="1"/>
  <c r="E2" i="1"/>
  <c r="O97" i="2"/>
  <c r="D64" i="2"/>
  <c r="E64" i="2" s="1"/>
  <c r="J64" i="2" s="1"/>
  <c r="P26" i="2"/>
  <c r="D30" i="2"/>
  <c r="E30" i="2" s="1"/>
  <c r="O93" i="2"/>
  <c r="O100" i="2" s="1"/>
  <c r="P94" i="2"/>
  <c r="M93" i="2"/>
  <c r="M100" i="2" s="1"/>
  <c r="P96" i="2"/>
  <c r="D38" i="2"/>
  <c r="E38" i="2" s="1"/>
  <c r="D40" i="2"/>
  <c r="E40" i="2" s="1"/>
  <c r="D56" i="2"/>
  <c r="E14" i="13"/>
  <c r="E15" i="13" s="1"/>
  <c r="E16" i="13" s="1"/>
  <c r="D14" i="13"/>
  <c r="D15" i="13" s="1"/>
  <c r="D16" i="13" s="1"/>
  <c r="C20" i="14"/>
  <c r="J14" i="13"/>
  <c r="J15" i="13" s="1"/>
  <c r="J16" i="13" s="1"/>
  <c r="I6" i="10"/>
  <c r="J6" i="10" s="1"/>
  <c r="H13" i="1"/>
  <c r="J22" i="2"/>
  <c r="R9" i="11"/>
  <c r="H17" i="1"/>
  <c r="C10" i="1"/>
  <c r="C27" i="1" s="1"/>
  <c r="C28" i="1" s="1"/>
  <c r="C29" i="1" s="1"/>
  <c r="R5" i="11"/>
  <c r="K11" i="11"/>
  <c r="N3" i="11" s="1"/>
  <c r="U3" i="11" s="1"/>
  <c r="G122" i="2"/>
  <c r="G127" i="2" s="1"/>
  <c r="M7" i="11"/>
  <c r="S7" i="11"/>
  <c r="E121" i="2"/>
  <c r="E124" i="2" s="1"/>
  <c r="E131" i="2" s="1"/>
  <c r="J131" i="2" s="1"/>
  <c r="J116" i="2"/>
  <c r="I119" i="2"/>
  <c r="I121" i="2"/>
  <c r="I124" i="2" s="1"/>
  <c r="I131" i="2" s="1"/>
  <c r="W220" i="7"/>
  <c r="I126" i="2" l="1"/>
  <c r="I129" i="2" s="1"/>
  <c r="F56" i="2"/>
  <c r="F5" i="12"/>
  <c r="F38" i="2"/>
  <c r="J38" i="2" s="1"/>
  <c r="E127" i="2"/>
  <c r="J127" i="2" s="1"/>
  <c r="H19" i="2"/>
  <c r="E97" i="2"/>
  <c r="E55" i="2"/>
  <c r="J55" i="2" s="1"/>
  <c r="F55" i="2"/>
  <c r="N7" i="11"/>
  <c r="P97" i="2"/>
  <c r="H12" i="1"/>
  <c r="H10" i="1" s="1"/>
  <c r="H27" i="1" s="1"/>
  <c r="H28" i="1" s="1"/>
  <c r="H29" i="1" s="1"/>
  <c r="F43" i="2"/>
  <c r="F126" i="2"/>
  <c r="F129" i="2" s="1"/>
  <c r="N4" i="11"/>
  <c r="T4" i="11" s="1"/>
  <c r="C3" i="12"/>
  <c r="F68" i="2"/>
  <c r="G27" i="1"/>
  <c r="G28" i="1" s="1"/>
  <c r="G29" i="1" s="1"/>
  <c r="G119" i="2"/>
  <c r="E39" i="2"/>
  <c r="F39" i="2"/>
  <c r="E57" i="2"/>
  <c r="F57" i="2"/>
  <c r="J57" i="2" s="1"/>
  <c r="P69" i="2"/>
  <c r="N5" i="11"/>
  <c r="N8" i="11"/>
  <c r="U8" i="11" s="1"/>
  <c r="N9" i="11"/>
  <c r="U9" i="11" s="1"/>
  <c r="F30" i="2"/>
  <c r="J30" i="2" s="1"/>
  <c r="H75" i="2"/>
  <c r="N10" i="11"/>
  <c r="F54" i="2"/>
  <c r="P93" i="2"/>
  <c r="F35" i="2"/>
  <c r="F31" i="2"/>
  <c r="F40" i="2"/>
  <c r="J40" i="2" s="1"/>
  <c r="N6" i="11"/>
  <c r="N11" i="11" s="1"/>
  <c r="F61" i="2"/>
  <c r="J61" i="2" s="1"/>
  <c r="G19" i="2"/>
  <c r="P79" i="2"/>
  <c r="G124" i="2"/>
  <c r="G131" i="2" s="1"/>
  <c r="G132" i="2" s="1"/>
  <c r="G126" i="2"/>
  <c r="G129" i="2" s="1"/>
  <c r="J5" i="10"/>
  <c r="K5" i="10" s="1"/>
  <c r="E6" i="2"/>
  <c r="F6" i="2"/>
  <c r="F5" i="2" s="1"/>
  <c r="E56" i="2"/>
  <c r="J56" i="2" s="1"/>
  <c r="J43" i="2"/>
  <c r="F27" i="1"/>
  <c r="F28" i="1" s="1"/>
  <c r="F29" i="1" s="1"/>
  <c r="H132" i="2"/>
  <c r="J121" i="2"/>
  <c r="J124" i="2" s="1"/>
  <c r="O3" i="11"/>
  <c r="V3" i="11" s="1"/>
  <c r="O7" i="11"/>
  <c r="P7" i="11" s="1"/>
  <c r="F59" i="2"/>
  <c r="D27" i="1"/>
  <c r="D28" i="1" s="1"/>
  <c r="D29" i="1" s="1"/>
  <c r="I132" i="2"/>
  <c r="T3" i="11"/>
  <c r="J35" i="2"/>
  <c r="E27" i="1"/>
  <c r="E28" i="1" s="1"/>
  <c r="E29" i="1" s="1"/>
  <c r="O9" i="11"/>
  <c r="Q9" i="11" s="1"/>
  <c r="N19" i="2"/>
  <c r="N75" i="2" s="1"/>
  <c r="C4" i="12"/>
  <c r="C5" i="12" s="1"/>
  <c r="J70" i="2"/>
  <c r="E69" i="2"/>
  <c r="F99" i="2"/>
  <c r="G99" i="2" s="1"/>
  <c r="H99" i="2" s="1"/>
  <c r="I99" i="2" s="1"/>
  <c r="J7" i="10"/>
  <c r="K7" i="10" s="1"/>
  <c r="J21" i="2"/>
  <c r="J20" i="2" s="1"/>
  <c r="E20" i="2"/>
  <c r="F42" i="2"/>
  <c r="E42" i="2"/>
  <c r="F92" i="2"/>
  <c r="G92" i="2" s="1"/>
  <c r="E79" i="2"/>
  <c r="E100" i="2" s="1"/>
  <c r="I81" i="2"/>
  <c r="H81" i="2"/>
  <c r="N12" i="13"/>
  <c r="M13" i="13"/>
  <c r="E26" i="2"/>
  <c r="J27" i="2"/>
  <c r="J26" i="2" s="1"/>
  <c r="M19" i="2"/>
  <c r="M75" i="2" s="1"/>
  <c r="M104" i="2" s="1"/>
  <c r="H126" i="2"/>
  <c r="H129" i="2" s="1"/>
  <c r="G3" i="12"/>
  <c r="T8" i="11"/>
  <c r="T9" i="11"/>
  <c r="F98" i="2"/>
  <c r="J31" i="2"/>
  <c r="F41" i="2"/>
  <c r="J41" i="2" s="1"/>
  <c r="G75" i="2"/>
  <c r="F53" i="2"/>
  <c r="F52" i="2" s="1"/>
  <c r="G4" i="12"/>
  <c r="P100" i="2"/>
  <c r="F34" i="2"/>
  <c r="J34" i="2" s="1"/>
  <c r="E9" i="2"/>
  <c r="J9" i="2" s="1"/>
  <c r="C82" i="2" s="1"/>
  <c r="O19" i="2"/>
  <c r="O75" i="2" s="1"/>
  <c r="O104" i="2" s="1"/>
  <c r="N100" i="2"/>
  <c r="L11" i="11"/>
  <c r="E132" i="2"/>
  <c r="J132" i="2" s="1"/>
  <c r="K6" i="10"/>
  <c r="R7" i="11"/>
  <c r="J68" i="2"/>
  <c r="I75" i="2"/>
  <c r="P20" i="2"/>
  <c r="P19" i="2" s="1"/>
  <c r="J93" i="2"/>
  <c r="K3" i="12"/>
  <c r="K5" i="12" s="1"/>
  <c r="T8" i="14"/>
  <c r="B20" i="14" s="1"/>
  <c r="D20" i="14" s="1"/>
  <c r="H10" i="10"/>
  <c r="H87" i="2"/>
  <c r="I87" i="2"/>
  <c r="I82" i="2"/>
  <c r="H82" i="2"/>
  <c r="H83" i="2"/>
  <c r="I83" i="2"/>
  <c r="D37" i="2"/>
  <c r="P29" i="2"/>
  <c r="T7" i="11"/>
  <c r="U7" i="11"/>
  <c r="J53" i="2"/>
  <c r="I84" i="2"/>
  <c r="H84" i="2"/>
  <c r="I10" i="10"/>
  <c r="J4" i="10"/>
  <c r="K4" i="10" s="1"/>
  <c r="H85" i="2"/>
  <c r="I85" i="2"/>
  <c r="I86" i="2"/>
  <c r="H86" i="2"/>
  <c r="E33" i="2"/>
  <c r="F33" i="2"/>
  <c r="J54" i="2"/>
  <c r="J7" i="2"/>
  <c r="O10" i="11"/>
  <c r="U10" i="11"/>
  <c r="T10" i="11"/>
  <c r="Q7" i="11"/>
  <c r="V7" i="11"/>
  <c r="D45" i="2"/>
  <c r="E45" i="2" s="1"/>
  <c r="P44" i="2"/>
  <c r="D49" i="2"/>
  <c r="E49" i="2" s="1"/>
  <c r="P47" i="2"/>
  <c r="D60" i="2"/>
  <c r="E60" i="2" s="1"/>
  <c r="P59" i="2"/>
  <c r="K9" i="10"/>
  <c r="E7" i="2"/>
  <c r="E126" i="2"/>
  <c r="F79" i="2"/>
  <c r="P7" i="2"/>
  <c r="P5" i="2" s="1"/>
  <c r="P65" i="2"/>
  <c r="D66" i="2"/>
  <c r="E66" i="2" s="1"/>
  <c r="F119" i="2"/>
  <c r="F132" i="2" s="1"/>
  <c r="R6" i="11"/>
  <c r="S6" i="11"/>
  <c r="S10" i="11"/>
  <c r="R3" i="11"/>
  <c r="M8" i="11"/>
  <c r="I3" i="12"/>
  <c r="I5" i="12" s="1"/>
  <c r="M4" i="11"/>
  <c r="E52" i="2" l="1"/>
  <c r="J39" i="2"/>
  <c r="J6" i="2"/>
  <c r="C80" i="2" s="1"/>
  <c r="I80" i="2" s="1"/>
  <c r="U4" i="11"/>
  <c r="U11" i="11" s="1"/>
  <c r="J42" i="2"/>
  <c r="J81" i="2"/>
  <c r="J19" i="2"/>
  <c r="C88" i="2" s="1"/>
  <c r="U6" i="11"/>
  <c r="O6" i="11"/>
  <c r="T6" i="11"/>
  <c r="O5" i="11"/>
  <c r="T5" i="11"/>
  <c r="U5" i="11"/>
  <c r="J87" i="2"/>
  <c r="N104" i="2"/>
  <c r="G5" i="12"/>
  <c r="Q3" i="11"/>
  <c r="V9" i="11"/>
  <c r="P3" i="11"/>
  <c r="J83" i="2"/>
  <c r="E5" i="2"/>
  <c r="P9" i="11"/>
  <c r="G98" i="2"/>
  <c r="F97" i="2"/>
  <c r="F100" i="2" s="1"/>
  <c r="F118" i="2" s="1"/>
  <c r="F123" i="2" s="1"/>
  <c r="F128" i="2" s="1"/>
  <c r="G79" i="2"/>
  <c r="H92" i="2"/>
  <c r="I92" i="2" s="1"/>
  <c r="J92" i="2" s="1"/>
  <c r="M14" i="13"/>
  <c r="N13" i="13"/>
  <c r="J52" i="2"/>
  <c r="C91" i="2" s="1"/>
  <c r="H91" i="2" s="1"/>
  <c r="E19" i="2"/>
  <c r="J99" i="2"/>
  <c r="J49" i="2"/>
  <c r="J47" i="2" s="1"/>
  <c r="C89" i="2" s="1"/>
  <c r="E47" i="2"/>
  <c r="J126" i="2"/>
  <c r="J129" i="2" s="1"/>
  <c r="E129" i="2"/>
  <c r="J33" i="2"/>
  <c r="J85" i="2"/>
  <c r="R4" i="11"/>
  <c r="M11" i="11"/>
  <c r="O11" i="11" s="1"/>
  <c r="S4" i="11"/>
  <c r="O4" i="11"/>
  <c r="J66" i="2"/>
  <c r="J65" i="2" s="1"/>
  <c r="E65" i="2"/>
  <c r="R8" i="11"/>
  <c r="S8" i="11"/>
  <c r="O8" i="11"/>
  <c r="P75" i="2"/>
  <c r="J60" i="2"/>
  <c r="J59" i="2" s="1"/>
  <c r="E59" i="2"/>
  <c r="E118" i="2" s="1"/>
  <c r="J45" i="2"/>
  <c r="J44" i="2" s="1"/>
  <c r="E44" i="2"/>
  <c r="P10" i="11"/>
  <c r="V10" i="11"/>
  <c r="Q10" i="11"/>
  <c r="J86" i="2"/>
  <c r="J84" i="2"/>
  <c r="E37" i="2"/>
  <c r="F37" i="2"/>
  <c r="F29" i="2" s="1"/>
  <c r="F75" i="2" s="1"/>
  <c r="F102" i="2" s="1"/>
  <c r="I88" i="2"/>
  <c r="H88" i="2"/>
  <c r="J82" i="2"/>
  <c r="J5" i="2" l="1"/>
  <c r="H80" i="2"/>
  <c r="J80" i="2" s="1"/>
  <c r="T11" i="11"/>
  <c r="R11" i="11"/>
  <c r="V6" i="11"/>
  <c r="P6" i="11"/>
  <c r="Q6" i="11"/>
  <c r="J37" i="2"/>
  <c r="J29" i="2" s="1"/>
  <c r="I91" i="2"/>
  <c r="Q5" i="11"/>
  <c r="P5" i="11"/>
  <c r="V5" i="11"/>
  <c r="M15" i="13"/>
  <c r="N14" i="13"/>
  <c r="H98" i="2"/>
  <c r="G97" i="2"/>
  <c r="G100" i="2" s="1"/>
  <c r="S11" i="11"/>
  <c r="F103" i="2"/>
  <c r="F104" i="2" s="1"/>
  <c r="I89" i="2"/>
  <c r="H89" i="2"/>
  <c r="E123" i="2"/>
  <c r="J91" i="2"/>
  <c r="V8" i="11"/>
  <c r="P8" i="11"/>
  <c r="Q8" i="11"/>
  <c r="J88" i="2"/>
  <c r="Q4" i="11"/>
  <c r="P4" i="11"/>
  <c r="V4" i="11"/>
  <c r="E29" i="2"/>
  <c r="E75" i="2" s="1"/>
  <c r="E102" i="2" s="1"/>
  <c r="Q11" i="11" l="1"/>
  <c r="V11" i="11"/>
  <c r="P11" i="11"/>
  <c r="G102" i="2"/>
  <c r="G118" i="2"/>
  <c r="G123" i="2" s="1"/>
  <c r="G128" i="2" s="1"/>
  <c r="I98" i="2"/>
  <c r="H97" i="2"/>
  <c r="J89" i="2"/>
  <c r="N15" i="13"/>
  <c r="M16" i="13"/>
  <c r="N16" i="13" s="1"/>
  <c r="C90" i="2"/>
  <c r="J75" i="2"/>
  <c r="E103" i="2"/>
  <c r="E104" i="2" s="1"/>
  <c r="E128" i="2"/>
  <c r="I97" i="2" l="1"/>
  <c r="J98" i="2"/>
  <c r="J97" i="2" s="1"/>
  <c r="G103" i="2"/>
  <c r="G104" i="2" s="1"/>
  <c r="H90" i="2"/>
  <c r="I90" i="2"/>
  <c r="I79" i="2" s="1"/>
  <c r="I100" i="2" s="1"/>
  <c r="J90" i="2" l="1"/>
  <c r="J79" i="2" s="1"/>
  <c r="J100" i="2" s="1"/>
  <c r="J102" i="2" s="1"/>
  <c r="H79" i="2"/>
  <c r="H100" i="2" s="1"/>
  <c r="I118" i="2"/>
  <c r="I102" i="2"/>
  <c r="I103" i="2" l="1"/>
  <c r="I104" i="2"/>
  <c r="I123" i="2"/>
  <c r="I128" i="2" s="1"/>
  <c r="H118" i="2"/>
  <c r="H102" i="2"/>
  <c r="H103" i="2" l="1"/>
  <c r="J103" i="2" s="1"/>
  <c r="J104" i="2" s="1"/>
  <c r="H123" i="2"/>
  <c r="J123" i="2" s="1"/>
  <c r="J118" i="2"/>
  <c r="H104" i="2" l="1"/>
  <c r="H128" i="2"/>
  <c r="J128" i="2" s="1"/>
</calcChain>
</file>

<file path=xl/comments1.xml><?xml version="1.0" encoding="utf-8"?>
<comments xmlns="http://schemas.openxmlformats.org/spreadsheetml/2006/main">
  <authors>
    <author>Ernst &amp; Young</author>
  </authors>
  <commentList>
    <comment ref="N12" authorId="0" shapeId="0">
      <text>
        <r>
          <rPr>
            <b/>
            <sz val="8"/>
            <color indexed="81"/>
            <rFont val="Tahoma"/>
            <family val="2"/>
          </rPr>
          <t>50000 registered users</t>
        </r>
      </text>
    </comment>
    <comment ref="O12" authorId="0" shapeId="0">
      <text>
        <r>
          <rPr>
            <b/>
            <sz val="8"/>
            <color indexed="81"/>
            <rFont val="Tahoma"/>
            <family val="2"/>
          </rPr>
          <t>25000 Retail &amp; 100 Corporate Users</t>
        </r>
        <r>
          <rPr>
            <sz val="8"/>
            <color indexed="81"/>
            <rFont val="Tahoma"/>
            <family val="2"/>
          </rPr>
          <t xml:space="preserve">
</t>
        </r>
      </text>
    </comment>
    <comment ref="N13" authorId="0" shapeId="0">
      <text>
        <r>
          <rPr>
            <b/>
            <sz val="8"/>
            <color indexed="81"/>
            <rFont val="Tahoma"/>
            <family val="2"/>
          </rPr>
          <t>Enterprisewide</t>
        </r>
      </text>
    </comment>
    <comment ref="O13" authorId="0" shapeId="0">
      <text>
        <r>
          <rPr>
            <b/>
            <sz val="8"/>
            <color indexed="81"/>
            <rFont val="Tahoma"/>
            <family val="2"/>
          </rPr>
          <t xml:space="preserve">50000 users
</t>
        </r>
      </text>
    </comment>
    <comment ref="M17" authorId="0" shapeId="0">
      <text>
        <r>
          <rPr>
            <b/>
            <sz val="8"/>
            <color indexed="81"/>
            <rFont val="Tahoma"/>
            <family val="2"/>
          </rPr>
          <t>Rs 31,26,043/- is the cost for "tools to ensure no changes are done to audit logs</t>
        </r>
      </text>
    </comment>
    <comment ref="N17" authorId="0" shapeId="0">
      <text>
        <r>
          <rPr>
            <b/>
            <sz val="8"/>
            <color indexed="81"/>
            <rFont val="Tahoma"/>
            <family val="2"/>
          </rPr>
          <t>Tools to ensure no changes are done to audit logs Rs 33,13,697/-</t>
        </r>
      </text>
    </comment>
    <comment ref="M24" authorId="0" shapeId="0">
      <text>
        <r>
          <rPr>
            <b/>
            <sz val="8"/>
            <color indexed="81"/>
            <rFont val="Tahoma"/>
            <family val="2"/>
          </rPr>
          <t>Included in EMS server</t>
        </r>
      </text>
    </comment>
    <comment ref="O24" authorId="0" shapeId="0">
      <text>
        <r>
          <rPr>
            <b/>
            <sz val="8"/>
            <color indexed="81"/>
            <rFont val="Tahoma"/>
            <family val="2"/>
          </rPr>
          <t xml:space="preserve">Included in EMS server          </t>
        </r>
      </text>
    </comment>
    <comment ref="N30" authorId="0" shapeId="0">
      <text>
        <r>
          <rPr>
            <b/>
            <sz val="8"/>
            <color indexed="81"/>
            <rFont val="Tahoma"/>
            <family val="2"/>
          </rPr>
          <t xml:space="preserve">No branch servers
</t>
        </r>
      </text>
    </comment>
    <comment ref="M52" authorId="0" shapeId="0">
      <text>
        <r>
          <rPr>
            <b/>
            <sz val="8"/>
            <color indexed="81"/>
            <rFont val="Tahoma"/>
            <family val="2"/>
          </rPr>
          <t>inclusive of implementation cost at naps</t>
        </r>
      </text>
    </comment>
    <comment ref="N52" authorId="0" shapeId="0">
      <text>
        <r>
          <rPr>
            <b/>
            <sz val="8"/>
            <color indexed="81"/>
            <rFont val="Tahoma"/>
            <family val="2"/>
          </rPr>
          <t>inclusive of implementation cost at naps</t>
        </r>
      </text>
    </comment>
    <comment ref="O52" authorId="0" shapeId="0">
      <text>
        <r>
          <rPr>
            <b/>
            <sz val="8"/>
            <color indexed="81"/>
            <rFont val="Tahoma"/>
            <family val="2"/>
          </rPr>
          <t>inclusive of implementation cost at naps</t>
        </r>
      </text>
    </comment>
    <comment ref="P52" authorId="0" shapeId="0">
      <text>
        <r>
          <rPr>
            <b/>
            <sz val="8"/>
            <color indexed="81"/>
            <rFont val="Tahoma"/>
            <family val="2"/>
          </rPr>
          <t>inclusive of implementation cost at naps</t>
        </r>
      </text>
    </comment>
    <comment ref="O61" authorId="0" shapeId="0">
      <text>
        <r>
          <rPr>
            <b/>
            <sz val="8"/>
            <color indexed="81"/>
            <rFont val="Tahoma"/>
            <family val="2"/>
          </rPr>
          <t>Including cbs version upgrades</t>
        </r>
      </text>
    </comment>
    <comment ref="O62" authorId="0" shapeId="0">
      <text>
        <r>
          <rPr>
            <b/>
            <sz val="8"/>
            <color indexed="81"/>
            <rFont val="Tahoma"/>
            <family val="2"/>
          </rPr>
          <t xml:space="preserve">Including cbs version upgrades of Rs 24,55,442 </t>
        </r>
      </text>
    </comment>
    <comment ref="B94" authorId="0" shapeId="0">
      <text>
        <r>
          <rPr>
            <b/>
            <sz val="8"/>
            <color indexed="81"/>
            <rFont val="Tahoma"/>
            <family val="2"/>
          </rPr>
          <t xml:space="preserve">in CBI for 117 </t>
        </r>
      </text>
    </comment>
    <comment ref="B96" authorId="0" shapeId="0">
      <text>
        <r>
          <rPr>
            <b/>
            <sz val="8"/>
            <color indexed="81"/>
            <rFont val="Tahoma"/>
            <family val="2"/>
          </rPr>
          <t>for CBI the actual number of branches i.e. 1725 branches and 50 additional b branches were considered for bandwidth
Yr 1- 9 MBPS, YR 2-24 MBPS, YR 3 -24 MBPS, YR 4 -24 MBPS &amp; YR 5 - 24 MBPS</t>
        </r>
      </text>
    </comment>
  </commentList>
</comments>
</file>

<file path=xl/sharedStrings.xml><?xml version="1.0" encoding="utf-8"?>
<sst xmlns="http://schemas.openxmlformats.org/spreadsheetml/2006/main" count="1425" uniqueCount="545">
  <si>
    <t>AMC for Branch periherals</t>
  </si>
  <si>
    <t>AMC for Branch network &amp; security</t>
  </si>
  <si>
    <t xml:space="preserve">DC-DRC-MPLS-PO </t>
  </si>
  <si>
    <t xml:space="preserve">Head Off., R.O &amp; NAPs </t>
  </si>
  <si>
    <t>VSAT  (Yr 1 - 5mbps and yr 2 to yr 5 12 mbps)</t>
  </si>
  <si>
    <t>Product Support</t>
  </si>
  <si>
    <t>Quarterly Health Check</t>
  </si>
  <si>
    <t>Network &amp; security Component DC</t>
  </si>
  <si>
    <t>Network &amp; security Component DR</t>
  </si>
  <si>
    <t>Max</t>
  </si>
  <si>
    <t>Other third party applications</t>
  </si>
  <si>
    <t>Others</t>
  </si>
  <si>
    <t>Network Implementation cost (DC-DR,Branch,HO,RO)</t>
  </si>
  <si>
    <t>Network Implementation cost (NAP)</t>
  </si>
  <si>
    <t>Others (Anti virus for gateway PC, OS for gateway PC, Desktop window client access license</t>
  </si>
  <si>
    <t>CDs and other similar disks for storing branch legacy data</t>
  </si>
  <si>
    <t>Building Interfaces</t>
  </si>
  <si>
    <t>Customization Effort</t>
  </si>
  <si>
    <t>Additional Customization Effort</t>
  </si>
  <si>
    <t>Enterprise wide application cost</t>
  </si>
  <si>
    <t>Additional 10 branch implementation cost</t>
  </si>
  <si>
    <t>1.2.1</t>
  </si>
  <si>
    <t>1.2.2</t>
  </si>
  <si>
    <t>1.2.3</t>
  </si>
  <si>
    <t>1.2.4</t>
  </si>
  <si>
    <t>1.2.5</t>
  </si>
  <si>
    <t>1.2.6</t>
  </si>
  <si>
    <t>1.2.7</t>
  </si>
  <si>
    <t>1.2.8</t>
  </si>
  <si>
    <t>1.2.9</t>
  </si>
  <si>
    <t>1.2.10</t>
  </si>
  <si>
    <t>1.2.11</t>
  </si>
  <si>
    <t>2.1.1</t>
  </si>
  <si>
    <t>2.1.2</t>
  </si>
  <si>
    <t>2.1.3</t>
  </si>
  <si>
    <t>2.1.4</t>
  </si>
  <si>
    <t>2.1.5</t>
  </si>
  <si>
    <t>2.2.1</t>
  </si>
  <si>
    <t>2.2.2</t>
  </si>
  <si>
    <t>13..1</t>
  </si>
  <si>
    <t>13..2</t>
  </si>
  <si>
    <t>Assumed @ 7%</t>
  </si>
  <si>
    <t>CBS application cost per branch Rs 89,733/-</t>
  </si>
  <si>
    <t>As per the number of branches in each RRB</t>
  </si>
  <si>
    <t>Only 43 branches will require the Trade Finance</t>
  </si>
  <si>
    <t>Only 85 branches will require the Govt Business  Application</t>
  </si>
  <si>
    <t>Approximate cost for available solutions in market ( 50,000/- users)</t>
  </si>
  <si>
    <t>850 branches</t>
  </si>
  <si>
    <t>4000 pcs in 850 branches</t>
  </si>
  <si>
    <t>850 printers in 850 branches</t>
  </si>
  <si>
    <t>30 printers in Hos &amp; Ros</t>
  </si>
  <si>
    <t>300 IP phones in major branches</t>
  </si>
  <si>
    <t>50 IP phones in DC,DRC, HO &amp; RO</t>
  </si>
  <si>
    <t>850 antivirus in 850 branches</t>
  </si>
  <si>
    <t>425 monkey cages in select rural branches</t>
  </si>
  <si>
    <t>Rate (INR)</t>
  </si>
  <si>
    <t>Total Amt
 (INR)</t>
  </si>
  <si>
    <t>Sl. No.</t>
  </si>
  <si>
    <t>Training Type</t>
  </si>
  <si>
    <t>Batches</t>
  </si>
  <si>
    <t>No. of Trainees per batch</t>
  </si>
  <si>
    <t>Rate per batch (INR)</t>
  </si>
  <si>
    <t>Description along with the Version numbers of the licenses</t>
  </si>
  <si>
    <t>Qty</t>
  </si>
  <si>
    <t>Total Amt (INR)</t>
  </si>
  <si>
    <t>Base product cost</t>
  </si>
  <si>
    <t>Percentage rate</t>
  </si>
  <si>
    <t xml:space="preserve">Disaster Recovery Site (DR) </t>
  </si>
  <si>
    <t>Disaster Recovery Site Production</t>
  </si>
  <si>
    <t>Datacenter Production environment</t>
  </si>
  <si>
    <t>Locations / Environments / Solutions</t>
  </si>
  <si>
    <t>Solutions</t>
  </si>
  <si>
    <t>Type - Processor Based, Core based, Server based, User Based, App Specific etc</t>
  </si>
  <si>
    <t>No. of Personnel per shift - b</t>
  </si>
  <si>
    <t>No. of Shifts - c</t>
  </si>
  <si>
    <t>Total Amt (INR) 
= a x b x c</t>
  </si>
  <si>
    <t xml:space="preserve">Disaster Recovery Site (DRC) </t>
  </si>
  <si>
    <t>Item Description</t>
  </si>
  <si>
    <t>Quantity</t>
  </si>
  <si>
    <t>Year 1</t>
  </si>
  <si>
    <t>Year 2</t>
  </si>
  <si>
    <t>Year 3</t>
  </si>
  <si>
    <t>Year4</t>
  </si>
  <si>
    <t>Year5</t>
  </si>
  <si>
    <t xml:space="preserve"> </t>
  </si>
  <si>
    <t xml:space="preserve">IP Phone </t>
  </si>
  <si>
    <t>Total</t>
  </si>
  <si>
    <t>Support  Server &amp; Storage</t>
  </si>
  <si>
    <t>Co-hosting DC &amp; DRC for 10 + 5 Racks</t>
  </si>
  <si>
    <t>Bandwidth</t>
  </si>
  <si>
    <t>Oracle ATS</t>
  </si>
  <si>
    <t>Call manager</t>
  </si>
  <si>
    <t>Total (One time + recurring)</t>
  </si>
  <si>
    <t>Hardware</t>
  </si>
  <si>
    <t xml:space="preserve">Software </t>
  </si>
  <si>
    <t>Training</t>
  </si>
  <si>
    <t>Branch peripheral</t>
  </si>
  <si>
    <t xml:space="preserve">Note </t>
  </si>
  <si>
    <t>The cost is including the depreciation and Tax benefit on the hardware</t>
  </si>
  <si>
    <t>10% contingency</t>
  </si>
  <si>
    <t>Total project cost over 5 years period</t>
  </si>
  <si>
    <t xml:space="preserve">The cost are based on estimates </t>
  </si>
  <si>
    <t>Figures in crores</t>
  </si>
  <si>
    <t>Number of branches</t>
  </si>
  <si>
    <t>Baroda Uttar Pradesh Gramin Bank</t>
  </si>
  <si>
    <t>Baroda Rajasthan Gramin Bank</t>
  </si>
  <si>
    <t>Baroda Gujarat Gramin Bank</t>
  </si>
  <si>
    <t>Nainital Almora Kshetriya Gramin Bank</t>
  </si>
  <si>
    <t>Jhabua - Dhar Gramin Kshetriya Bank</t>
  </si>
  <si>
    <t>Rural</t>
  </si>
  <si>
    <t>Semi - urban</t>
  </si>
  <si>
    <t>Urban</t>
  </si>
  <si>
    <t xml:space="preserve">Proposed Back offices </t>
  </si>
  <si>
    <t>Regional Offices</t>
  </si>
  <si>
    <t>Head offices</t>
  </si>
  <si>
    <t>PC per office / branch</t>
  </si>
  <si>
    <t>Total PC requirement</t>
  </si>
  <si>
    <t>Total PC Requirement</t>
  </si>
  <si>
    <t>PCs (PIV / Celeron / Core 2 Duo Processor with Min 512 MB RAM,  Min 40 GB hard disk capacity)</t>
  </si>
  <si>
    <t>Printers</t>
  </si>
  <si>
    <t>Dot Matrix Printer</t>
  </si>
  <si>
    <t>Line printer</t>
  </si>
  <si>
    <t>Passbook printer</t>
  </si>
  <si>
    <t>Scanner</t>
  </si>
  <si>
    <t>Available</t>
  </si>
  <si>
    <t>PCs</t>
  </si>
  <si>
    <t xml:space="preserve">Printers </t>
  </si>
  <si>
    <t>Total Requirement</t>
  </si>
  <si>
    <t>Incremental requirement</t>
  </si>
  <si>
    <t>Laser Printer</t>
  </si>
  <si>
    <t>Peripherals Available at the RRBs</t>
  </si>
  <si>
    <t>Number of Annual transactions</t>
  </si>
  <si>
    <t>30% transactions presumed to be cash transactions</t>
  </si>
  <si>
    <t>Vikas Bhawan, Allahabad</t>
  </si>
  <si>
    <t>Sardarshahar Churu</t>
  </si>
  <si>
    <t>Godhra</t>
  </si>
  <si>
    <t>Haldwani</t>
  </si>
  <si>
    <t>Jhabua</t>
  </si>
  <si>
    <t>Daily cash withdrawal txn volume</t>
  </si>
  <si>
    <t>Leased Arrangement for Onsite ATMs with site will make sense as the cost of setting up and maintaining the ATM, will make the ownership option unviable with current txn volumes;( Lease option - Rate @ Rs.9 per txn) - Ownership option makes sense only in case number of transactions is more than 150 per day per ATM</t>
  </si>
  <si>
    <t>Transactions are expected to grow at 20% per annum from current volumes and the costs will change accordingly</t>
  </si>
  <si>
    <t>Year 4</t>
  </si>
  <si>
    <t>Year 5</t>
  </si>
  <si>
    <t>Txns per day</t>
  </si>
  <si>
    <t>Costs in leased model</t>
  </si>
  <si>
    <t>Transaction data / Calculation of costs for ATMs</t>
  </si>
  <si>
    <t>ATM Costs</t>
  </si>
  <si>
    <t>Particulars</t>
  </si>
  <si>
    <t>#</t>
  </si>
  <si>
    <t xml:space="preserve">Cash withdrawals (Assumed to be 30% of the annual txn volume) </t>
  </si>
  <si>
    <t>One-thirds of the daily cash withdrawal txn volume expected to move to ATMs</t>
  </si>
  <si>
    <t>First Year costs for leased option@ Rs.9 per txn with current volumes</t>
  </si>
  <si>
    <t xml:space="preserve">Top potential txn Volume branch to be considered from each RRB for ATM opening </t>
  </si>
  <si>
    <t>Annual Txn volume of chosen branches</t>
  </si>
  <si>
    <t>Assumptions</t>
  </si>
  <si>
    <t>Basis of Apportionment amongst RRBs</t>
  </si>
  <si>
    <t xml:space="preserve">% age </t>
  </si>
  <si>
    <t>Actual Number of branches feasible for VSAT in each RRB</t>
  </si>
  <si>
    <t>Cabling and rack cost per branch @ Rs. 20000</t>
  </si>
  <si>
    <t>Software Licenses - AML</t>
  </si>
  <si>
    <t>Approximate cost for available solutions in market</t>
  </si>
  <si>
    <t xml:space="preserve">Network &amp; Security components at DC + DRC </t>
  </si>
  <si>
    <t>Actual number of Dot matrix printers bought by each RRB; that is requirement minus reusable peripherals</t>
  </si>
  <si>
    <t>Feasibility study is not in place for network connectivity; however, rural branches are presumed to have VSAT primary connections in the cost estimates</t>
  </si>
  <si>
    <t>132 column printer</t>
  </si>
  <si>
    <t>Dot Matrix (one more 80 column printer envisaged for semi-urban and urban branches for FD and DD printing) - (176+ 62 = 238)</t>
  </si>
  <si>
    <t>Network (Routers, VSAT equipment, Switches at Branches, Structured cabling and Racks at Branches, implementation cost of network and security at DC and DRS, WAN Implementation, Network and security components at DC and DRS</t>
  </si>
  <si>
    <t>Hardware (Servers+Storage+SAN Switches + 3 Years Warranty at DC and DRC + Implementation)</t>
  </si>
  <si>
    <t>Software Licenses (AML, Mobile Banking, Oracle)</t>
  </si>
  <si>
    <t>Implementation costs for pilot branches</t>
  </si>
  <si>
    <t>Implementation costs for post pilot phase</t>
  </si>
  <si>
    <t>Laser Printer (1 each at 12 ROs, 5 HO and 4 back offices)</t>
  </si>
  <si>
    <t>Branch Peripherals (IP Telephony, PCs, Printers and Scanners at branches / RO/ HO, )</t>
  </si>
  <si>
    <t>Recurring / Revenue Expenditure</t>
  </si>
  <si>
    <t>Support costs for Network components</t>
  </si>
  <si>
    <t>Support costs for Hardware</t>
  </si>
  <si>
    <t>ATS for Application Licenses</t>
  </si>
  <si>
    <t>ATS for AML Application</t>
  </si>
  <si>
    <t>Facilities Management</t>
  </si>
  <si>
    <t>Total Costs</t>
  </si>
  <si>
    <t>Add</t>
  </si>
  <si>
    <t>10% Contingency</t>
  </si>
  <si>
    <t>ATS for Mobile Banking Application</t>
  </si>
  <si>
    <t>FM Costs includes facilities management people and costs for managed services</t>
  </si>
  <si>
    <t>Total Budgeted Costs</t>
  </si>
  <si>
    <t>Support cost for Router + Switches</t>
  </si>
  <si>
    <t>Support for VSAT</t>
  </si>
  <si>
    <t>Support for Network &amp; Security at DC and DRC</t>
  </si>
  <si>
    <t>Capital Expenditure</t>
  </si>
  <si>
    <t>CBS application</t>
  </si>
  <si>
    <t>Branch switches with 3 years warranty @ Rs. 15000</t>
  </si>
  <si>
    <t>The costs for gensets and solar panels have not been included in the above estimates</t>
  </si>
  <si>
    <t>Software and deliverable</t>
  </si>
  <si>
    <t>Non depreciable cost</t>
  </si>
  <si>
    <t>Depreciation</t>
  </si>
  <si>
    <t>Hardware Cost</t>
  </si>
  <si>
    <t>Software and Deliverables Cost</t>
  </si>
  <si>
    <t>Non Depreciable Cost</t>
  </si>
  <si>
    <t>Net Book value</t>
  </si>
  <si>
    <t>Hardware cost</t>
  </si>
  <si>
    <t>Software cost</t>
  </si>
  <si>
    <t>Non depreciable amount</t>
  </si>
  <si>
    <t>Yr1</t>
  </si>
  <si>
    <t>Yr2</t>
  </si>
  <si>
    <t>Yr3</t>
  </si>
  <si>
    <t>Yr4</t>
  </si>
  <si>
    <t>Yr5</t>
  </si>
  <si>
    <t>Tax benefit</t>
  </si>
  <si>
    <t>Net Cost</t>
  </si>
  <si>
    <t xml:space="preserve">ATS on CBS solution </t>
  </si>
  <si>
    <t>No. of branches</t>
  </si>
  <si>
    <t>One Time Cost</t>
  </si>
  <si>
    <t>Rate</t>
  </si>
  <si>
    <t>Software Licenses - ALM</t>
  </si>
  <si>
    <t>Year</t>
  </si>
  <si>
    <t>Approx no of branches</t>
  </si>
  <si>
    <t>1000 branches</t>
  </si>
  <si>
    <t>Monkey Cage</t>
  </si>
  <si>
    <t>Recurring Cost</t>
  </si>
  <si>
    <t>ATS for ALM Application</t>
  </si>
  <si>
    <t xml:space="preserve">Mobile banking solution is under procurement by Central Bank of India; CBI plans to procure an enterprise wide license for the same; </t>
  </si>
  <si>
    <t>No. of branches as per RFP</t>
  </si>
  <si>
    <t>No. of vsat branches</t>
  </si>
  <si>
    <t>No. of non vsat branches</t>
  </si>
  <si>
    <t>No. of monkey cages</t>
  </si>
  <si>
    <t>No. of training batches</t>
  </si>
  <si>
    <t>No of users</t>
  </si>
  <si>
    <t>Rural branches - 1500 in number presumed to have VSAT connectivity</t>
  </si>
  <si>
    <t>No.</t>
  </si>
  <si>
    <t>Sr.</t>
  </si>
  <si>
    <t>Name of RRB</t>
  </si>
  <si>
    <t>EXTN. COUNTER</t>
  </si>
  <si>
    <t>SETTL. OFFICE</t>
  </si>
  <si>
    <t>UTTAR BIHAR GRAMIN BANK</t>
  </si>
  <si>
    <t>SATPURA NAMADA  KGB</t>
  </si>
  <si>
    <t>UTTARBANGA KGB</t>
  </si>
  <si>
    <t>VIDHARBHA KGB</t>
  </si>
  <si>
    <t>BALLIA KGB</t>
  </si>
  <si>
    <t>SURGUJA KGB</t>
  </si>
  <si>
    <t>HADOTI KGB</t>
  </si>
  <si>
    <t>ETAWAH KGB</t>
  </si>
  <si>
    <t>TOTAL</t>
  </si>
  <si>
    <t>Non Rural</t>
  </si>
  <si>
    <t>Name of RRBs</t>
  </si>
  <si>
    <t xml:space="preserve">State of Operation </t>
  </si>
  <si>
    <t>Total Branches</t>
  </si>
  <si>
    <t>Uttar Bihar Gramin Bank</t>
  </si>
  <si>
    <t>Bihar</t>
  </si>
  <si>
    <t xml:space="preserve">865 (excluding 4 extension counter and 11 satellite offices)    </t>
  </si>
  <si>
    <t>Satpura Namada Kshetriya Gramin Bank</t>
  </si>
  <si>
    <t>Madhya Pradesh</t>
  </si>
  <si>
    <t>347 (excluding 23 satellite offices)</t>
  </si>
  <si>
    <t>Uttarbanga Kshetriya Gramin Bank</t>
  </si>
  <si>
    <t xml:space="preserve">West Bangal </t>
  </si>
  <si>
    <t>119 (excluding 2 extension counter)</t>
  </si>
  <si>
    <t>Vidharbha Kshteriya Gramin Bank</t>
  </si>
  <si>
    <t>Maharashtra</t>
  </si>
  <si>
    <t>Ballia Kshteriya Gramin Bank</t>
  </si>
  <si>
    <t>Uttar Pradesh</t>
  </si>
  <si>
    <t>Surguja Kshteriya Gramin Bank</t>
  </si>
  <si>
    <t>Chhattisgarh</t>
  </si>
  <si>
    <t>Hadoti Kshteriya Gramin Bank</t>
  </si>
  <si>
    <t>Rajasthan</t>
  </si>
  <si>
    <t>84 (excluding 5 extension counter and 18 satellite offices)</t>
  </si>
  <si>
    <t>Etawah Kshteriya Gramin Bank</t>
  </si>
  <si>
    <t xml:space="preserve">Semi Urban </t>
  </si>
  <si>
    <t>Extn Counter</t>
  </si>
  <si>
    <t>Satellite Off</t>
  </si>
  <si>
    <t>Approx No. Rural branches</t>
  </si>
  <si>
    <t>Approx No. non Rural branches</t>
  </si>
  <si>
    <t xml:space="preserve">First year
</t>
  </si>
  <si>
    <t>Second year</t>
  </si>
  <si>
    <t>First year
Rural</t>
  </si>
  <si>
    <t>Second year Rural</t>
  </si>
  <si>
    <t>First year
 Non rural</t>
  </si>
  <si>
    <t>Second year non rural</t>
  </si>
  <si>
    <t>Appro Total no. of branches</t>
  </si>
  <si>
    <t>Percentage</t>
  </si>
  <si>
    <t>TCS</t>
  </si>
  <si>
    <t>WIPRO</t>
  </si>
  <si>
    <t>HP</t>
  </si>
  <si>
    <t>Trade Finance (100 branches)</t>
  </si>
  <si>
    <t>Government Business (200 concurrent users)</t>
  </si>
  <si>
    <t>Enterprise wide</t>
  </si>
  <si>
    <t>Internet Banking</t>
  </si>
  <si>
    <t>Software Licenses - Mobile Banking &amp; SMS Alerts</t>
  </si>
  <si>
    <t>NEFT</t>
  </si>
  <si>
    <t>Language Enabling Tool</t>
  </si>
  <si>
    <t>Audit Tools (DC &amp; DRC- Includes Operating systems, Database systems, Network &amp; Application )</t>
  </si>
  <si>
    <t>Enterprise Mangement System (DC &amp; DR)</t>
  </si>
  <si>
    <t>Data Center</t>
  </si>
  <si>
    <t>Core Banking Server</t>
  </si>
  <si>
    <t>Test &amp; Development / Training / Migration</t>
  </si>
  <si>
    <t>Third Party Applications</t>
  </si>
  <si>
    <t>Helpdesk</t>
  </si>
  <si>
    <t>NOC (5-Seater)</t>
  </si>
  <si>
    <t>Disaster Recovery Site</t>
  </si>
  <si>
    <t>Operating System &amp; Database License</t>
  </si>
  <si>
    <t>Operating System (DC &amp; DR)</t>
  </si>
  <si>
    <t>Database License (DC &amp; DR)</t>
  </si>
  <si>
    <t>Implementation Cost</t>
  </si>
  <si>
    <t>Implementation Cost of other third party applicattions</t>
  </si>
  <si>
    <t>Pilot Implementation (Including OEM support)</t>
  </si>
  <si>
    <t xml:space="preserve">Other Branch Implementation Cost </t>
  </si>
  <si>
    <t>Branch Server</t>
  </si>
  <si>
    <t>Structured Cabling</t>
  </si>
  <si>
    <t>Fast DMP Printer (136 Column)</t>
  </si>
  <si>
    <t>Dot Matrix Printer (80 Column)</t>
  </si>
  <si>
    <t>Pass book Printer</t>
  </si>
  <si>
    <t>Laser printer</t>
  </si>
  <si>
    <t>Anti virus for each desktop</t>
  </si>
  <si>
    <t>Scanners</t>
  </si>
  <si>
    <t>Desktop</t>
  </si>
  <si>
    <t>IP Phone (Advanced)</t>
  </si>
  <si>
    <t>IP Phone (Basic)</t>
  </si>
  <si>
    <t>Security Component DC</t>
  </si>
  <si>
    <t>Security Component DR</t>
  </si>
  <si>
    <t>VSAT</t>
  </si>
  <si>
    <t>Ethernet Switch</t>
  </si>
  <si>
    <t>Branch Router with &lt;= 3 users</t>
  </si>
  <si>
    <t>Branch Router with &gt; 3 users</t>
  </si>
  <si>
    <t>Wall mount rack</t>
  </si>
  <si>
    <t>Network and security components at branches</t>
  </si>
  <si>
    <t>ATS for Internet Banking Application</t>
  </si>
  <si>
    <t>ATS on Trade Finance Aapplication</t>
  </si>
  <si>
    <t>ATS on Government Business Application</t>
  </si>
  <si>
    <t>Assumed @ 12%</t>
  </si>
  <si>
    <t>DC-DR co-hosting charges</t>
  </si>
  <si>
    <t>DC co-hosting charges</t>
  </si>
  <si>
    <t>DR co-hosting charges</t>
  </si>
  <si>
    <t>FM Manpower costs</t>
  </si>
  <si>
    <t>Base Cost</t>
  </si>
  <si>
    <t>Assumed @ 15%</t>
  </si>
  <si>
    <t>Assumed @ 22%</t>
  </si>
  <si>
    <t>AMC for DC -DRS Hardware</t>
  </si>
  <si>
    <t>AMC for DC -DRS Network &amp; Security</t>
  </si>
  <si>
    <t>Items</t>
  </si>
  <si>
    <t>a.</t>
  </si>
  <si>
    <t>Application Cost</t>
  </si>
  <si>
    <t>Training Cost</t>
  </si>
  <si>
    <t>Please specifiy if any other</t>
  </si>
  <si>
    <t xml:space="preserve">Total Training Cost </t>
  </si>
  <si>
    <t>Total Amount 
(INR)</t>
  </si>
  <si>
    <t>Y1</t>
  </si>
  <si>
    <t>Y2</t>
  </si>
  <si>
    <t>Y3</t>
  </si>
  <si>
    <t>Y4</t>
  </si>
  <si>
    <t>Y5</t>
  </si>
  <si>
    <t>Resources</t>
  </si>
  <si>
    <t>I</t>
  </si>
  <si>
    <t>Overall</t>
  </si>
  <si>
    <t>The bidder is expected to quote the costs for all items required for fully complying with the requirements of the RFP and the addenda/corrigendum’s in the respective sections of the price bid. The prices for the respective sections would be deemed to include all components required to successfully utilize the solution.</t>
  </si>
  <si>
    <t>The bidder is expected to specify the type of licenses along with the details with respect to quantity/rate/etc, wherever applicable.</t>
  </si>
  <si>
    <t>In case the bidder includes/combines any line item as part of any other line item in the commercial bid, then this has to be clearly mentioned in the description indicating the line item which contains the combination</t>
  </si>
  <si>
    <t>The bidder has to quote for each line item. If any line item is part of the solution proposed in the RFP response, it has to be referenced. If it is not applicable, then the Bidder has to mention Not Applicable (NA).</t>
  </si>
  <si>
    <t>The prices, once offered, must remain firm and must not be subject to escalation for any reason within the period of validity. All taxes, duties and levies of whatsoever nature excepting local entry taxes / octroi, if any.</t>
  </si>
  <si>
    <t xml:space="preserve">The price would be inclusive of freight, forwarding, insurance, delivery, etc. </t>
  </si>
  <si>
    <t>The Bidder may insert additional line items as applicable based on the solution offered in the respective tabs</t>
  </si>
  <si>
    <t>All amounts in the Bill of Material should be in INR</t>
  </si>
  <si>
    <t>II</t>
  </si>
  <si>
    <t>Application- License cost</t>
  </si>
  <si>
    <t>The Bidder can insert additional line items as applicable based on the solution offered in the various tabs</t>
  </si>
  <si>
    <t>The license type has to be clearly described in the Type of License column</t>
  </si>
  <si>
    <t>III</t>
  </si>
  <si>
    <t>Hardware, OS &amp; DB</t>
  </si>
  <si>
    <t>IV</t>
  </si>
  <si>
    <t>Implementation</t>
  </si>
  <si>
    <t xml:space="preserve">Bidder shall comply with the Installation and implementation scope provided in the RFP documents. </t>
  </si>
  <si>
    <t>V</t>
  </si>
  <si>
    <t>VI</t>
  </si>
  <si>
    <t>ATS,AMC and Facility Management Services</t>
  </si>
  <si>
    <t>Bidder is expected to provide a detailed break up of all products and services that are under the scope as part of the technical bid, in the technical bill of materials i.e. the above format is expected to be replicated for each item to be covered under the scope of facilities management.</t>
  </si>
  <si>
    <t>The AMC, ATS costs for the Production DC &amp; DR, testing &amp; development and training environments have to be quoted separately</t>
  </si>
  <si>
    <t>The ATS cost for applications has to be quoted in separate line items in this section. The Bidder has to create additional line items in this section if required</t>
  </si>
  <si>
    <t>Offsite L3 helpdesk support cost should be covered under ATS and no separate cost has to be included</t>
  </si>
  <si>
    <t>Implementation cost should include all the costs associated with the complete implementation of the solution covering all the locations &amp; implementation of associated components like software etc.</t>
  </si>
  <si>
    <t>b</t>
  </si>
  <si>
    <t>c</t>
  </si>
  <si>
    <t>d</t>
  </si>
  <si>
    <t>e</t>
  </si>
  <si>
    <t>f</t>
  </si>
  <si>
    <t>AMC, ATS &amp; Others</t>
  </si>
  <si>
    <t>FM - Manpower</t>
  </si>
  <si>
    <t>G</t>
  </si>
  <si>
    <t>Grand Total</t>
  </si>
  <si>
    <t>Sustenacne Period</t>
  </si>
  <si>
    <t>S.No.</t>
  </si>
  <si>
    <t>Instructions</t>
  </si>
  <si>
    <t>Necessary documentary evidence should be produced for having paid the customs / excise duty, sales tax, if applicable, and or other applicable levies along with the request for final payment.</t>
  </si>
  <si>
    <t>Total Amount (INR)</t>
  </si>
  <si>
    <t>Please specifiy if any</t>
  </si>
  <si>
    <t>Total Amount  (INR)</t>
  </si>
  <si>
    <t>Datacenter (DC)</t>
  </si>
  <si>
    <t>Total Cost</t>
  </si>
  <si>
    <t>Rate for 8 hour Shifts (per annum in INR)- a</t>
  </si>
  <si>
    <t xml:space="preserve">Production Enviornment </t>
  </si>
  <si>
    <t>YEAR 1</t>
  </si>
  <si>
    <t>YEAR 2</t>
  </si>
  <si>
    <t>YEAR 3</t>
  </si>
  <si>
    <t>YEAR 4</t>
  </si>
  <si>
    <t>YEAR 5</t>
  </si>
  <si>
    <t>Software (license) Cost at DC</t>
  </si>
  <si>
    <t>Description</t>
  </si>
  <si>
    <t>Total Amount for 5 years (INR)</t>
  </si>
  <si>
    <t>Total Application Cost at DC (A1)</t>
  </si>
  <si>
    <t>Software (license) Cost at DR (Production)</t>
  </si>
  <si>
    <t>Total Cost at DC (A1)</t>
  </si>
  <si>
    <t xml:space="preserve"> Amount</t>
  </si>
  <si>
    <t xml:space="preserve">Total Amount </t>
  </si>
  <si>
    <t>Min. No. of Days per batch</t>
  </si>
  <si>
    <t xml:space="preserve">Location </t>
  </si>
  <si>
    <t>DC</t>
  </si>
  <si>
    <t>DR</t>
  </si>
  <si>
    <t>Total cost at DC (A1)</t>
  </si>
  <si>
    <t>Total Cost for Production DR (B1)</t>
  </si>
  <si>
    <t>Application Tier</t>
  </si>
  <si>
    <t>Model</t>
  </si>
  <si>
    <t>Make</t>
  </si>
  <si>
    <t>Latest Release (Model)</t>
  </si>
  <si>
    <t>Latest Release (Make)</t>
  </si>
  <si>
    <t>Cluster type (Actice-Active/ Active-Passive/ Failover to DR/NA)</t>
  </si>
  <si>
    <t>No. of Cores/ node</t>
  </si>
  <si>
    <t>No. of RAM/ node (GB)</t>
  </si>
  <si>
    <t>Processor Qty/ Node</t>
  </si>
  <si>
    <t>Processor Frequency (GHz)</t>
  </si>
  <si>
    <t>Processor Cache Memory/ Processor (MB)</t>
  </si>
  <si>
    <t>Hard Disk Quantity</t>
  </si>
  <si>
    <t>Total Hard Disk Capacity (Raw GB)</t>
  </si>
  <si>
    <t>Operating System</t>
  </si>
  <si>
    <t>NIC quantity/ node</t>
  </si>
  <si>
    <t>NIC Make</t>
  </si>
  <si>
    <t>Total Cores</t>
  </si>
  <si>
    <t>Total Memory (GB)</t>
  </si>
  <si>
    <t>Other Critical Components</t>
  </si>
  <si>
    <t>Datacenter (DR)</t>
  </si>
  <si>
    <t xml:space="preserve">Others </t>
  </si>
  <si>
    <t xml:space="preserve">Application Software ATS at DC </t>
  </si>
  <si>
    <t>Application Software ATS at DR</t>
  </si>
  <si>
    <t xml:space="preserve">Database &amp; OS ATS at DC </t>
  </si>
  <si>
    <t>Database &amp; OS ATS at DR</t>
  </si>
  <si>
    <t>Hardware AMC at DC</t>
  </si>
  <si>
    <t>Hardware AMC at DR</t>
  </si>
  <si>
    <t>Total (Application Software ATS) (B1)</t>
  </si>
  <si>
    <t>Total (Database &amp; OS ATS) (B2)</t>
  </si>
  <si>
    <t>Total AMC Cost of DC  (A1)</t>
  </si>
  <si>
    <t>Total AMC Cost of DR  (B1)</t>
  </si>
  <si>
    <t>Total Cost ATS Cost G1 = (A1+A2+B1+B2)</t>
  </si>
  <si>
    <t>Bidder Man Days Qty</t>
  </si>
  <si>
    <t xml:space="preserve">Total Bidder Amt (INR) </t>
  </si>
  <si>
    <t xml:space="preserve">Bidder Man Date rate (INR) </t>
  </si>
  <si>
    <t>Database &amp; Peripheral</t>
  </si>
  <si>
    <t>Bank is not responsible for any arithmetic errors in the commercial bid details sheet committed by the shortlisted bidders, however, if there are any computational errors the Bank will evaluate the Bid as per provisions contained under RFP document.</t>
  </si>
  <si>
    <t>The price would be inclusive of all applicable taxes under the Indian law like customs duty, freight, forwarding, insurance, delivery, etc., but exclusive of only applicable GST, which shall be paid/reimbursed on actual basis on production of bills with GSTIN. Any increase in GST will be paid in actuals by the Bank or any new tax introduced by the government will also be paid by the Bank.  The entire benefits/advantages, arising out of fall in prices, taxes, duties or any other reason, must be passed on to Bank. The price quoted by the bidder should not change due to exchange rate fluctuations, inflation, market conditions, and increase in custom duty. The Bank will not pay any out of pocket expenses.</t>
  </si>
  <si>
    <t>Bidder is required to cover component by component licensing details for each of the software components proposed to the Bank.</t>
  </si>
  <si>
    <t>The Bidder should to the extent possible stick to the same structure of the Bill of Material. Hence the Bank does not expect the bidders to delete necessary rows.</t>
  </si>
  <si>
    <t>Bidder needs to provide the required training as specified in  the RFP to the designated officials of the Bank</t>
  </si>
  <si>
    <t>The rates provided by the bidders should be applicable on any additional trainings that the Bank may require throughout the tenure of the contract.</t>
  </si>
  <si>
    <t xml:space="preserve">The Bidders should quote as per the format of Bill of Material ONLY and a masked replica of the Bill of Material should be enclosed in the technical bid </t>
  </si>
  <si>
    <r>
      <t xml:space="preserve">The </t>
    </r>
    <r>
      <rPr>
        <u/>
        <sz val="11"/>
        <color indexed="8"/>
        <rFont val="Calibri"/>
        <family val="2"/>
      </rPr>
      <t xml:space="preserve">masked </t>
    </r>
    <r>
      <rPr>
        <sz val="11"/>
        <color indexed="8"/>
        <rFont val="Calibri"/>
        <family val="2"/>
      </rPr>
      <t>Bill of Materials  which would be submitted as part of the Technical Bid should contain "XX" for ALL the corresponding commercial values that will be present in the unmasked Bill of Material that will be part of the Commercial submission.</t>
    </r>
  </si>
  <si>
    <t>Any Other (Please specify)</t>
  </si>
  <si>
    <t>Test &amp; SIT</t>
  </si>
  <si>
    <t xml:space="preserve">TEST &amp; SIT </t>
  </si>
  <si>
    <t>Development</t>
  </si>
  <si>
    <t xml:space="preserve">Test &amp; SIT </t>
  </si>
  <si>
    <t>Total (Application Software ATS at DC Production ) (A1)</t>
  </si>
  <si>
    <t>Total (Database &amp; OS ATS at DC Production ) (A2)</t>
  </si>
  <si>
    <t xml:space="preserve">Backup Solution </t>
  </si>
  <si>
    <t>Tape library</t>
  </si>
  <si>
    <t>Installation and Commission</t>
  </si>
  <si>
    <t>h</t>
  </si>
  <si>
    <t>Total Application Cost at DR Production (B1)</t>
  </si>
  <si>
    <t>Total Cost at DR Production (B1)</t>
  </si>
  <si>
    <t>Storage</t>
  </si>
  <si>
    <t>PMO Resources</t>
  </si>
  <si>
    <t>Bidder is required to supply, implement and maintain the servers, storage , Operating system, database, cluster software etc required for the Scope of work mentioned in RFP. Bidder needs to Size, Supply, Implement, commissison and maintain the hardware and software.</t>
  </si>
  <si>
    <t>Treasury Solution (India)</t>
  </si>
  <si>
    <t>Treasury Solution (Singapore)</t>
  </si>
  <si>
    <t>Treasury Solution (Hongkong)</t>
  </si>
  <si>
    <t>App</t>
  </si>
  <si>
    <t>web</t>
  </si>
  <si>
    <t>DB</t>
  </si>
  <si>
    <t>Middleware</t>
  </si>
  <si>
    <t xml:space="preserve">Tape Library </t>
  </si>
  <si>
    <t>OEM Man Days Qty</t>
  </si>
  <si>
    <t xml:space="preserve">OEM Man Date rate (INR) </t>
  </si>
  <si>
    <t xml:space="preserve">Total OEM Amt (INR) </t>
  </si>
  <si>
    <t>At Data Centre</t>
  </si>
  <si>
    <t>Data migration audit</t>
  </si>
  <si>
    <t>External Agency UAT &amp; Testing</t>
  </si>
  <si>
    <t>Total Other Component Cost</t>
  </si>
  <si>
    <t xml:space="preserve">One time Cost </t>
  </si>
  <si>
    <t>3rd party Configuration Review</t>
  </si>
  <si>
    <t>Executive Awareness</t>
  </si>
  <si>
    <t xml:space="preserve">Core Team Training </t>
  </si>
  <si>
    <t xml:space="preserve">End User Training </t>
  </si>
  <si>
    <t xml:space="preserve">Technical User Training </t>
  </si>
  <si>
    <t>1 day</t>
  </si>
  <si>
    <t>15 days</t>
  </si>
  <si>
    <t>5 days</t>
  </si>
  <si>
    <t>Program Manager</t>
  </si>
  <si>
    <t>Bank HO</t>
  </si>
  <si>
    <t>L1 DB Management</t>
  </si>
  <si>
    <t>L2 DB Management</t>
  </si>
  <si>
    <t>L2 Treasury Application</t>
  </si>
  <si>
    <t>1000 Mandays Effort cost</t>
  </si>
  <si>
    <t>1000 Mandays Effort Cost refers to Additional Customisation Effort - The Bidder has to provide the man-days rate applicable across the contract period . The Bidder has to provide pro-rata cost for any additional customisation that the bank may or may not undertake.</t>
  </si>
  <si>
    <t xml:space="preserve">Quality Assurance </t>
  </si>
  <si>
    <t xml:space="preserve">Mumbai Treasury </t>
  </si>
  <si>
    <t>Racks</t>
  </si>
  <si>
    <t>cffgng</t>
  </si>
  <si>
    <t>DC- DR Hardware</t>
  </si>
  <si>
    <t>Bidder needs to quote for 1000 Man days of efforts which will be utilize by Bank during contract period for any extra customization or change request. This rate will be valid for contract period and if durng contract period these 1000 Man days get utilized by bank then Bank will procure the same from bidder at the same rate.</t>
  </si>
  <si>
    <t>UAT</t>
  </si>
  <si>
    <t>Software (license) Cost at DR (Non Production)</t>
  </si>
  <si>
    <t>Total Application Cost at DR TEST &amp; SIT  (B2)</t>
  </si>
  <si>
    <t>Total Application Cost at DR Development (B3)</t>
  </si>
  <si>
    <t>Total Application Cost at DR Training (B4)</t>
  </si>
  <si>
    <t>Total Application Cost at DR UAT (B5)</t>
  </si>
  <si>
    <t xml:space="preserve">Total Application cost at DC &amp; DR </t>
  </si>
  <si>
    <t>Grand Total (A1+B1+B2+B3+B4+B5)</t>
  </si>
  <si>
    <t>Non Production (DR)</t>
  </si>
  <si>
    <t>Total Cost at DR Test &amp; SIT (B2)</t>
  </si>
  <si>
    <t>Total Cost at DR Development  (B3)</t>
  </si>
  <si>
    <t>Total Cost at DR Training (B4)</t>
  </si>
  <si>
    <t>Total Cost at DR UAT (B5)</t>
  </si>
  <si>
    <t>Total Cost for Production DR Test &amp; SIT (B2)</t>
  </si>
  <si>
    <t>Total Cost for Production DR Development (B3)</t>
  </si>
  <si>
    <t>Total Cost for Production DR Training (B4)</t>
  </si>
  <si>
    <t>Total Cost for Production DR UAT (B5)</t>
  </si>
  <si>
    <t xml:space="preserve">Non Production </t>
  </si>
  <si>
    <t>L1 Server Management, Storage, Tape Library &amp; Backup Management</t>
  </si>
  <si>
    <t>L2 Server Management, Storage, Tape Library &amp; Backup Management</t>
  </si>
  <si>
    <t>L2 Treasury Application (General Shift)</t>
  </si>
  <si>
    <t xml:space="preserve">Market Risk and ALM </t>
  </si>
  <si>
    <t>Branch Portal</t>
  </si>
  <si>
    <t xml:space="preserve">User Defined Customization </t>
  </si>
  <si>
    <t>Other Cost</t>
  </si>
  <si>
    <t xml:space="preserve">OEM Resources during GO Live support </t>
  </si>
  <si>
    <t xml:space="preserve">Reporting server </t>
  </si>
  <si>
    <t>Reporting server</t>
  </si>
  <si>
    <t>ESCROW</t>
  </si>
  <si>
    <t>Market Risk</t>
  </si>
  <si>
    <t>ALM</t>
  </si>
  <si>
    <t>All kind of databases (for production and non-production environment) should be quoted under Enterprise edition. Bank is already having ULA with ORACLE for the below components as mentioned in the RFP. Bidder who are proposing below components needs not to factor any amount for the same in bill of material however the sizing (no of Licenses) needs to be provided. The licenses for Oracle components as proposed by the bidder will be shared by the Bank. In case during contract period if bidder require a greater number of Licenses for these components Bidder needs to provide the same at no additional cost to Bank. In case if the proposed application is compatible with any other enterprise level database other than Oracle then the number of licenses and cost for the database license and ATS should be quoted in the commercial format in the respective fields.</t>
  </si>
  <si>
    <t>Bank will only provide rack space, Power (3.5KVA load per Rack), network, bandwidth, cooling at DC, DR and NDR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</si>
</sst>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43" formatCode="_ * #,##0.00_ ;_ * \-#,##0.00_ ;_ * &quot;-&quot;??_ ;_ @_ "/>
    <numFmt numFmtId="164" formatCode="&quot;$&quot;#,##0.00_);[Red]\(&quot;$&quot;#,##0.00\)"/>
    <numFmt numFmtId="165" formatCode="_(&quot;$&quot;* #,##0.00_);_(&quot;$&quot;* \(#,##0.00\);_(&quot;$&quot;* &quot;-&quot;??_);_(@_)"/>
    <numFmt numFmtId="166" formatCode="_(* #,##0.00_);_(* \(#,##0.00\);_(* &quot;-&quot;??_);_(@_)"/>
    <numFmt numFmtId="167" formatCode="0.0"/>
    <numFmt numFmtId="168" formatCode="_ * #,##0_ ;_ * \-#,##0_ ;_ * &quot;-&quot;??_ ;_ @_ "/>
    <numFmt numFmtId="169" formatCode="0.0%"/>
    <numFmt numFmtId="170" formatCode="_(* #,##0_);_(* \(#,##0\);_(* &quot;-&quot;??_);_(@_)"/>
  </numFmts>
  <fonts count="62">
    <font>
      <sz val="10"/>
      <name val="Arial"/>
    </font>
    <font>
      <sz val="8"/>
      <name val="Arial"/>
      <family val="2"/>
    </font>
    <font>
      <b/>
      <sz val="10"/>
      <name val="Arial"/>
      <family val="2"/>
    </font>
    <font>
      <b/>
      <sz val="9"/>
      <name val="Arial"/>
      <family val="2"/>
    </font>
    <font>
      <i/>
      <sz val="10"/>
      <name val="Arial"/>
      <family val="2"/>
    </font>
    <font>
      <sz val="10"/>
      <name val="Arial"/>
      <family val="2"/>
    </font>
    <font>
      <sz val="10"/>
      <name val="EYInterstate"/>
    </font>
    <font>
      <b/>
      <sz val="11"/>
      <name val="EYInterstate"/>
    </font>
    <font>
      <sz val="11"/>
      <name val="EYInterstate"/>
    </font>
    <font>
      <sz val="10"/>
      <color indexed="9"/>
      <name val="EYInterstate"/>
    </font>
    <font>
      <b/>
      <sz val="14"/>
      <color indexed="9"/>
      <name val="EYInterstate"/>
    </font>
    <font>
      <sz val="10"/>
      <color indexed="8"/>
      <name val="Arial"/>
      <family val="2"/>
    </font>
    <font>
      <sz val="10"/>
      <color indexed="61"/>
      <name val="Arial"/>
      <family val="2"/>
    </font>
    <font>
      <sz val="8"/>
      <color indexed="81"/>
      <name val="Tahoma"/>
      <family val="2"/>
    </font>
    <font>
      <b/>
      <sz val="8"/>
      <color indexed="81"/>
      <name val="Tahoma"/>
      <family val="2"/>
    </font>
    <font>
      <sz val="11"/>
      <name val="Arial"/>
      <family val="2"/>
    </font>
    <font>
      <sz val="12"/>
      <name val="Times New Roman"/>
      <family val="1"/>
    </font>
    <font>
      <b/>
      <sz val="10"/>
      <name val="EYInterstate"/>
    </font>
    <font>
      <sz val="12"/>
      <name val="Times New Roman"/>
      <family val="1"/>
    </font>
    <font>
      <sz val="12"/>
      <name val="arial"/>
      <family val="2"/>
    </font>
    <font>
      <sz val="12"/>
      <name val="Times New Roman"/>
      <family val="1"/>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56"/>
      <name val="Cambria"/>
      <family val="2"/>
    </font>
    <font>
      <b/>
      <sz val="11"/>
      <color indexed="8"/>
      <name val="Calibri"/>
      <family val="2"/>
    </font>
    <font>
      <sz val="11"/>
      <color indexed="10"/>
      <name val="Calibri"/>
      <family val="2"/>
    </font>
    <font>
      <sz val="10"/>
      <name val="Arial"/>
      <family val="2"/>
    </font>
    <font>
      <sz val="11"/>
      <color indexed="8"/>
      <name val="Calibri"/>
      <family val="2"/>
    </font>
    <font>
      <sz val="10"/>
      <color indexed="23"/>
      <name val="Arial"/>
      <family val="2"/>
    </font>
    <font>
      <u/>
      <sz val="11"/>
      <color indexed="8"/>
      <name val="Calibri"/>
      <family val="2"/>
    </font>
    <font>
      <sz val="11"/>
      <color theme="1"/>
      <name val="Calibri"/>
      <family val="2"/>
      <scheme val="minor"/>
    </font>
    <font>
      <sz val="11"/>
      <color theme="0"/>
      <name val="Calibri"/>
      <family val="2"/>
      <scheme val="minor"/>
    </font>
    <font>
      <b/>
      <sz val="11"/>
      <color theme="0"/>
      <name val="Calibri"/>
      <family val="2"/>
      <scheme val="minor"/>
    </font>
    <font>
      <b/>
      <sz val="11"/>
      <color rgb="FFFFFFFF"/>
      <name val="Calibri"/>
      <family val="2"/>
      <scheme val="minor"/>
    </font>
    <font>
      <sz val="10"/>
      <name val="Calibri"/>
      <family val="2"/>
      <scheme val="minor"/>
    </font>
    <font>
      <sz val="11"/>
      <color rgb="FF000000"/>
      <name val="Calibri"/>
      <family val="2"/>
      <scheme val="minor"/>
    </font>
    <font>
      <b/>
      <sz val="11"/>
      <color rgb="FF000000"/>
      <name val="Calibri"/>
      <family val="2"/>
      <scheme val="minor"/>
    </font>
    <font>
      <sz val="11"/>
      <name val="Calibri"/>
      <family val="2"/>
      <scheme val="minor"/>
    </font>
    <font>
      <sz val="11"/>
      <color indexed="23"/>
      <name val="Calibri"/>
      <family val="2"/>
      <scheme val="minor"/>
    </font>
    <font>
      <b/>
      <sz val="11"/>
      <name val="Calibri"/>
      <family val="2"/>
      <scheme val="minor"/>
    </font>
    <font>
      <sz val="11"/>
      <color indexed="8"/>
      <name val="Calibri"/>
      <family val="2"/>
      <scheme val="minor"/>
    </font>
    <font>
      <sz val="11"/>
      <color theme="1" tint="4.9989318521683403E-2"/>
      <name val="Calibri"/>
      <family val="2"/>
      <scheme val="minor"/>
    </font>
    <font>
      <b/>
      <sz val="11"/>
      <color indexed="23"/>
      <name val="Calibri"/>
      <family val="2"/>
      <scheme val="minor"/>
    </font>
    <font>
      <b/>
      <sz val="11"/>
      <color indexed="8"/>
      <name val="Calibri"/>
      <family val="2"/>
      <scheme val="minor"/>
    </font>
    <font>
      <b/>
      <sz val="11"/>
      <color theme="1" tint="4.9989318521683403E-2"/>
      <name val="Calibri"/>
      <family val="2"/>
      <scheme val="minor"/>
    </font>
    <font>
      <b/>
      <sz val="11"/>
      <color theme="1"/>
      <name val="Calibri"/>
      <family val="2"/>
      <scheme val="minor"/>
    </font>
    <font>
      <sz val="11"/>
      <color rgb="FF000000"/>
      <name val="Calibri"/>
      <family val="2"/>
    </font>
    <font>
      <b/>
      <sz val="11"/>
      <color rgb="FFFFFFFF"/>
      <name val="Calibri"/>
      <family val="2"/>
    </font>
    <font>
      <sz val="9"/>
      <color theme="1"/>
      <name val="Calibri"/>
      <family val="2"/>
      <scheme val="minor"/>
    </font>
    <font>
      <b/>
      <sz val="9"/>
      <color rgb="FFFFFFFF"/>
      <name val="Calibri"/>
      <family val="2"/>
      <scheme val="minor"/>
    </font>
  </fonts>
  <fills count="50">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indexed="51"/>
        <bgColor indexed="64"/>
      </patternFill>
    </fill>
    <fill>
      <patternFill patternType="solid">
        <fgColor indexed="13"/>
        <bgColor indexed="64"/>
      </patternFill>
    </fill>
    <fill>
      <patternFill patternType="solid">
        <fgColor indexed="14"/>
        <bgColor indexed="64"/>
      </patternFill>
    </fill>
    <fill>
      <patternFill patternType="solid">
        <fgColor indexed="22"/>
        <bgColor indexed="64"/>
      </patternFill>
    </fill>
    <fill>
      <patternFill patternType="solid">
        <fgColor indexed="42"/>
        <bgColor indexed="64"/>
      </patternFill>
    </fill>
    <fill>
      <patternFill patternType="solid">
        <fgColor indexed="41"/>
        <bgColor indexed="64"/>
      </patternFill>
    </fill>
    <fill>
      <patternFill patternType="solid">
        <fgColor indexed="43"/>
        <bgColor indexed="64"/>
      </patternFill>
    </fill>
    <fill>
      <patternFill patternType="solid">
        <fgColor indexed="46"/>
        <bgColor indexed="64"/>
      </patternFill>
    </fill>
    <fill>
      <patternFill patternType="solid">
        <fgColor indexed="48"/>
        <bgColor indexed="64"/>
      </patternFill>
    </fill>
    <fill>
      <patternFill patternType="solid">
        <fgColor indexed="8"/>
        <bgColor indexed="64"/>
      </patternFill>
    </fill>
    <fill>
      <patternFill patternType="solid">
        <fgColor indexed="40"/>
        <bgColor indexed="64"/>
      </patternFill>
    </fill>
    <fill>
      <patternFill patternType="solid">
        <fgColor indexed="9"/>
        <bgColor indexed="64"/>
      </patternFill>
    </fill>
    <fill>
      <patternFill patternType="darkGrid"/>
    </fill>
    <fill>
      <patternFill patternType="solid">
        <fgColor rgb="FF305496"/>
        <bgColor indexed="64"/>
      </patternFill>
    </fill>
    <fill>
      <patternFill patternType="solid">
        <fgColor theme="0" tint="-0.14999847407452621"/>
        <bgColor indexed="64"/>
      </patternFill>
    </fill>
    <fill>
      <patternFill patternType="solid">
        <fgColor theme="0"/>
        <bgColor indexed="64"/>
      </patternFill>
    </fill>
    <fill>
      <patternFill patternType="solid">
        <fgColor rgb="FF002060"/>
        <bgColor indexed="64"/>
      </patternFill>
    </fill>
    <fill>
      <patternFill patternType="solid">
        <fgColor theme="0" tint="-0.249977111117893"/>
        <bgColor indexed="64"/>
      </patternFill>
    </fill>
    <fill>
      <patternFill patternType="solid">
        <fgColor theme="1"/>
        <bgColor indexed="64"/>
      </patternFill>
    </fill>
    <fill>
      <patternFill patternType="solid">
        <fgColor theme="0" tint="-0.499984740745262"/>
        <bgColor indexed="64"/>
      </patternFill>
    </fill>
    <fill>
      <patternFill patternType="darkGrid">
        <bgColor theme="0" tint="-0.14999847407452621"/>
      </patternFill>
    </fill>
    <fill>
      <patternFill patternType="solid">
        <fgColor theme="6" tint="0.79998168889431442"/>
        <bgColor indexed="64"/>
      </patternFill>
    </fill>
    <fill>
      <patternFill patternType="solid">
        <fgColor rgb="FFFFC000"/>
        <bgColor indexed="64"/>
      </patternFill>
    </fill>
    <fill>
      <patternFill patternType="solid">
        <fgColor theme="8" tint="-0.499984740745262"/>
        <bgColor indexed="64"/>
      </patternFill>
    </fill>
    <fill>
      <patternFill patternType="solid">
        <fgColor rgb="FF203764"/>
        <bgColor rgb="FF000000"/>
      </patternFill>
    </fill>
    <fill>
      <patternFill patternType="solid">
        <fgColor rgb="FF1F3864"/>
        <bgColor rgb="FF1F3864"/>
      </patternFill>
    </fill>
  </fills>
  <borders count="71">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diagonalUp="1" diagonalDown="1">
      <left/>
      <right/>
      <top/>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diagonal/>
    </border>
    <border>
      <left style="thin">
        <color indexed="64"/>
      </left>
      <right style="medium">
        <color indexed="64"/>
      </right>
      <top style="medium">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thin">
        <color indexed="64"/>
      </left>
      <right style="medium">
        <color indexed="64"/>
      </right>
      <top style="medium">
        <color indexed="64"/>
      </top>
      <bottom style="medium">
        <color indexed="64"/>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thin">
        <color indexed="64"/>
      </right>
      <top/>
      <bottom/>
      <diagonal/>
    </border>
    <border>
      <left/>
      <right style="thin">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style="thin">
        <color indexed="64"/>
      </left>
      <right/>
      <top/>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style="thin">
        <color indexed="64"/>
      </left>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style="thin">
        <color indexed="64"/>
      </left>
      <right style="medium">
        <color indexed="64"/>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right/>
      <top/>
      <bottom style="medium">
        <color indexed="64"/>
      </bottom>
      <diagonal/>
    </border>
    <border>
      <left/>
      <right/>
      <top style="thin">
        <color indexed="64"/>
      </top>
      <bottom style="medium">
        <color indexed="64"/>
      </bottom>
      <diagonal/>
    </border>
    <border>
      <left/>
      <right/>
      <top/>
      <bottom style="thin">
        <color indexed="64"/>
      </bottom>
      <diagonal/>
    </border>
    <border>
      <left/>
      <right/>
      <top style="medium">
        <color indexed="64"/>
      </top>
      <bottom style="thin">
        <color indexed="64"/>
      </bottom>
      <diagonal/>
    </border>
    <border>
      <left style="thin">
        <color indexed="64"/>
      </left>
      <right/>
      <top/>
      <bottom style="thin">
        <color indexed="64"/>
      </bottom>
      <diagonal/>
    </border>
    <border>
      <left/>
      <right style="medium">
        <color indexed="64"/>
      </right>
      <top/>
      <bottom style="thin">
        <color indexed="64"/>
      </bottom>
      <diagonal/>
    </border>
    <border>
      <left/>
      <right style="thin">
        <color indexed="64"/>
      </right>
      <top/>
      <bottom style="thin">
        <color indexed="64"/>
      </bottom>
      <diagonal/>
    </border>
    <border>
      <left style="thin">
        <color rgb="FF000000"/>
      </left>
      <right style="thin">
        <color rgb="FF000000"/>
      </right>
      <top/>
      <bottom/>
      <diagonal/>
    </border>
    <border>
      <left style="thin">
        <color rgb="FF000000"/>
      </left>
      <right style="thin">
        <color rgb="FF000000"/>
      </right>
      <top/>
      <bottom style="medium">
        <color rgb="FF000000"/>
      </bottom>
      <diagonal/>
    </border>
    <border>
      <left/>
      <right/>
      <top style="thin">
        <color indexed="64"/>
      </top>
      <bottom/>
      <diagonal/>
    </border>
    <border>
      <left/>
      <right style="thin">
        <color indexed="64"/>
      </right>
      <top/>
      <bottom/>
      <diagonal/>
    </border>
  </borders>
  <cellStyleXfs count="512">
    <xf numFmtId="0" fontId="0" fillId="0" borderId="0"/>
    <xf numFmtId="0" fontId="16" fillId="0" borderId="0"/>
    <xf numFmtId="0" fontId="16" fillId="0" borderId="0"/>
    <xf numFmtId="0" fontId="16" fillId="0" borderId="0"/>
    <xf numFmtId="0" fontId="16" fillId="0" borderId="0"/>
    <xf numFmtId="0" fontId="16" fillId="0" borderId="0"/>
    <xf numFmtId="0" fontId="21" fillId="2" borderId="0" applyNumberFormat="0" applyBorder="0" applyAlignment="0" applyProtection="0"/>
    <xf numFmtId="0" fontId="21" fillId="2" borderId="0" applyNumberFormat="0" applyBorder="0" applyAlignment="0" applyProtection="0"/>
    <xf numFmtId="0" fontId="21" fillId="2" borderId="0" applyNumberFormat="0" applyBorder="0" applyAlignment="0" applyProtection="0"/>
    <xf numFmtId="0" fontId="21" fillId="2" borderId="0" applyNumberFormat="0" applyBorder="0" applyAlignment="0" applyProtection="0"/>
    <xf numFmtId="0" fontId="21" fillId="2" borderId="0" applyNumberFormat="0" applyBorder="0" applyAlignment="0" applyProtection="0"/>
    <xf numFmtId="0" fontId="21" fillId="2" borderId="0" applyNumberFormat="0" applyBorder="0" applyAlignment="0" applyProtection="0"/>
    <xf numFmtId="0" fontId="21" fillId="2" borderId="0" applyNumberFormat="0" applyBorder="0" applyAlignment="0" applyProtection="0"/>
    <xf numFmtId="0" fontId="21" fillId="2" borderId="0" applyNumberFormat="0" applyBorder="0" applyAlignment="0" applyProtection="0"/>
    <xf numFmtId="0" fontId="21" fillId="2" borderId="0" applyNumberFormat="0" applyBorder="0" applyAlignment="0" applyProtection="0"/>
    <xf numFmtId="0" fontId="21" fillId="2" borderId="0" applyNumberFormat="0" applyBorder="0" applyAlignment="0" applyProtection="0"/>
    <xf numFmtId="0" fontId="21" fillId="2" borderId="0" applyNumberFormat="0" applyBorder="0" applyAlignment="0" applyProtection="0"/>
    <xf numFmtId="0" fontId="21" fillId="3" borderId="0" applyNumberFormat="0" applyBorder="0" applyAlignment="0" applyProtection="0"/>
    <xf numFmtId="0" fontId="21" fillId="3" borderId="0" applyNumberFormat="0" applyBorder="0" applyAlignment="0" applyProtection="0"/>
    <xf numFmtId="0" fontId="21" fillId="3" borderId="0" applyNumberFormat="0" applyBorder="0" applyAlignment="0" applyProtection="0"/>
    <xf numFmtId="0" fontId="21" fillId="3" borderId="0" applyNumberFormat="0" applyBorder="0" applyAlignment="0" applyProtection="0"/>
    <xf numFmtId="0" fontId="21" fillId="3" borderId="0" applyNumberFormat="0" applyBorder="0" applyAlignment="0" applyProtection="0"/>
    <xf numFmtId="0" fontId="21" fillId="3" borderId="0" applyNumberFormat="0" applyBorder="0" applyAlignment="0" applyProtection="0"/>
    <xf numFmtId="0" fontId="21" fillId="3" borderId="0" applyNumberFormat="0" applyBorder="0" applyAlignment="0" applyProtection="0"/>
    <xf numFmtId="0" fontId="21" fillId="3" borderId="0" applyNumberFormat="0" applyBorder="0" applyAlignment="0" applyProtection="0"/>
    <xf numFmtId="0" fontId="21" fillId="3" borderId="0" applyNumberFormat="0" applyBorder="0" applyAlignment="0" applyProtection="0"/>
    <xf numFmtId="0" fontId="21" fillId="3" borderId="0" applyNumberFormat="0" applyBorder="0" applyAlignment="0" applyProtection="0"/>
    <xf numFmtId="0" fontId="21" fillId="3" borderId="0" applyNumberFormat="0" applyBorder="0" applyAlignment="0" applyProtection="0"/>
    <xf numFmtId="0" fontId="21" fillId="4" borderId="0" applyNumberFormat="0" applyBorder="0" applyAlignment="0" applyProtection="0"/>
    <xf numFmtId="0" fontId="21" fillId="4" borderId="0" applyNumberFormat="0" applyBorder="0" applyAlignment="0" applyProtection="0"/>
    <xf numFmtId="0" fontId="21" fillId="4" borderId="0" applyNumberFormat="0" applyBorder="0" applyAlignment="0" applyProtection="0"/>
    <xf numFmtId="0" fontId="21" fillId="4" borderId="0" applyNumberFormat="0" applyBorder="0" applyAlignment="0" applyProtection="0"/>
    <xf numFmtId="0" fontId="21" fillId="4" borderId="0" applyNumberFormat="0" applyBorder="0" applyAlignment="0" applyProtection="0"/>
    <xf numFmtId="0" fontId="21" fillId="4" borderId="0" applyNumberFormat="0" applyBorder="0" applyAlignment="0" applyProtection="0"/>
    <xf numFmtId="0" fontId="21" fillId="4" borderId="0" applyNumberFormat="0" applyBorder="0" applyAlignment="0" applyProtection="0"/>
    <xf numFmtId="0" fontId="21" fillId="4" borderId="0" applyNumberFormat="0" applyBorder="0" applyAlignment="0" applyProtection="0"/>
    <xf numFmtId="0" fontId="21" fillId="4" borderId="0" applyNumberFormat="0" applyBorder="0" applyAlignment="0" applyProtection="0"/>
    <xf numFmtId="0" fontId="21" fillId="4" borderId="0" applyNumberFormat="0" applyBorder="0" applyAlignment="0" applyProtection="0"/>
    <xf numFmtId="0" fontId="21" fillId="4" borderId="0" applyNumberFormat="0" applyBorder="0" applyAlignment="0" applyProtection="0"/>
    <xf numFmtId="0" fontId="21" fillId="5" borderId="0" applyNumberFormat="0" applyBorder="0" applyAlignment="0" applyProtection="0"/>
    <xf numFmtId="0" fontId="21" fillId="5" borderId="0" applyNumberFormat="0" applyBorder="0" applyAlignment="0" applyProtection="0"/>
    <xf numFmtId="0" fontId="21" fillId="5" borderId="0" applyNumberFormat="0" applyBorder="0" applyAlignment="0" applyProtection="0"/>
    <xf numFmtId="0" fontId="21" fillId="5" borderId="0" applyNumberFormat="0" applyBorder="0" applyAlignment="0" applyProtection="0"/>
    <xf numFmtId="0" fontId="21" fillId="5" borderId="0" applyNumberFormat="0" applyBorder="0" applyAlignment="0" applyProtection="0"/>
    <xf numFmtId="0" fontId="21" fillId="5" borderId="0" applyNumberFormat="0" applyBorder="0" applyAlignment="0" applyProtection="0"/>
    <xf numFmtId="0" fontId="21" fillId="5" borderId="0" applyNumberFormat="0" applyBorder="0" applyAlignment="0" applyProtection="0"/>
    <xf numFmtId="0" fontId="21" fillId="5" borderId="0" applyNumberFormat="0" applyBorder="0" applyAlignment="0" applyProtection="0"/>
    <xf numFmtId="0" fontId="21" fillId="5" borderId="0" applyNumberFormat="0" applyBorder="0" applyAlignment="0" applyProtection="0"/>
    <xf numFmtId="0" fontId="21" fillId="5" borderId="0" applyNumberFormat="0" applyBorder="0" applyAlignment="0" applyProtection="0"/>
    <xf numFmtId="0" fontId="21" fillId="5" borderId="0" applyNumberFormat="0" applyBorder="0" applyAlignment="0" applyProtection="0"/>
    <xf numFmtId="0" fontId="21" fillId="6" borderId="0" applyNumberFormat="0" applyBorder="0" applyAlignment="0" applyProtection="0"/>
    <xf numFmtId="0" fontId="21" fillId="6" borderId="0" applyNumberFormat="0" applyBorder="0" applyAlignment="0" applyProtection="0"/>
    <xf numFmtId="0" fontId="21" fillId="6" borderId="0" applyNumberFormat="0" applyBorder="0" applyAlignment="0" applyProtection="0"/>
    <xf numFmtId="0" fontId="21" fillId="6" borderId="0" applyNumberFormat="0" applyBorder="0" applyAlignment="0" applyProtection="0"/>
    <xf numFmtId="0" fontId="21" fillId="6" borderId="0" applyNumberFormat="0" applyBorder="0" applyAlignment="0" applyProtection="0"/>
    <xf numFmtId="0" fontId="21" fillId="6" borderId="0" applyNumberFormat="0" applyBorder="0" applyAlignment="0" applyProtection="0"/>
    <xf numFmtId="0" fontId="21" fillId="6" borderId="0" applyNumberFormat="0" applyBorder="0" applyAlignment="0" applyProtection="0"/>
    <xf numFmtId="0" fontId="21" fillId="6" borderId="0" applyNumberFormat="0" applyBorder="0" applyAlignment="0" applyProtection="0"/>
    <xf numFmtId="0" fontId="21" fillId="6" borderId="0" applyNumberFormat="0" applyBorder="0" applyAlignment="0" applyProtection="0"/>
    <xf numFmtId="0" fontId="21" fillId="6" borderId="0" applyNumberFormat="0" applyBorder="0" applyAlignment="0" applyProtection="0"/>
    <xf numFmtId="0" fontId="21" fillId="6" borderId="0" applyNumberFormat="0" applyBorder="0" applyAlignment="0" applyProtection="0"/>
    <xf numFmtId="0" fontId="21" fillId="7" borderId="0" applyNumberFormat="0" applyBorder="0" applyAlignment="0" applyProtection="0"/>
    <xf numFmtId="0" fontId="21" fillId="7" borderId="0" applyNumberFormat="0" applyBorder="0" applyAlignment="0" applyProtection="0"/>
    <xf numFmtId="0" fontId="21" fillId="7" borderId="0" applyNumberFormat="0" applyBorder="0" applyAlignment="0" applyProtection="0"/>
    <xf numFmtId="0" fontId="21" fillId="7" borderId="0" applyNumberFormat="0" applyBorder="0" applyAlignment="0" applyProtection="0"/>
    <xf numFmtId="0" fontId="21" fillId="7" borderId="0" applyNumberFormat="0" applyBorder="0" applyAlignment="0" applyProtection="0"/>
    <xf numFmtId="0" fontId="21" fillId="7" borderId="0" applyNumberFormat="0" applyBorder="0" applyAlignment="0" applyProtection="0"/>
    <xf numFmtId="0" fontId="21" fillId="7" borderId="0" applyNumberFormat="0" applyBorder="0" applyAlignment="0" applyProtection="0"/>
    <xf numFmtId="0" fontId="21" fillId="7" borderId="0" applyNumberFormat="0" applyBorder="0" applyAlignment="0" applyProtection="0"/>
    <xf numFmtId="0" fontId="21" fillId="7" borderId="0" applyNumberFormat="0" applyBorder="0" applyAlignment="0" applyProtection="0"/>
    <xf numFmtId="0" fontId="21" fillId="7" borderId="0" applyNumberFormat="0" applyBorder="0" applyAlignment="0" applyProtection="0"/>
    <xf numFmtId="0" fontId="21" fillId="7" borderId="0" applyNumberFormat="0" applyBorder="0" applyAlignment="0" applyProtection="0"/>
    <xf numFmtId="0" fontId="21" fillId="8" borderId="0" applyNumberFormat="0" applyBorder="0" applyAlignment="0" applyProtection="0"/>
    <xf numFmtId="0" fontId="21" fillId="8" borderId="0" applyNumberFormat="0" applyBorder="0" applyAlignment="0" applyProtection="0"/>
    <xf numFmtId="0" fontId="21" fillId="8" borderId="0" applyNumberFormat="0" applyBorder="0" applyAlignment="0" applyProtection="0"/>
    <xf numFmtId="0" fontId="21" fillId="8" borderId="0" applyNumberFormat="0" applyBorder="0" applyAlignment="0" applyProtection="0"/>
    <xf numFmtId="0" fontId="21" fillId="8" borderId="0" applyNumberFormat="0" applyBorder="0" applyAlignment="0" applyProtection="0"/>
    <xf numFmtId="0" fontId="21" fillId="8" borderId="0" applyNumberFormat="0" applyBorder="0" applyAlignment="0" applyProtection="0"/>
    <xf numFmtId="0" fontId="21" fillId="8" borderId="0" applyNumberFormat="0" applyBorder="0" applyAlignment="0" applyProtection="0"/>
    <xf numFmtId="0" fontId="21" fillId="8" borderId="0" applyNumberFormat="0" applyBorder="0" applyAlignment="0" applyProtection="0"/>
    <xf numFmtId="0" fontId="21" fillId="8" borderId="0" applyNumberFormat="0" applyBorder="0" applyAlignment="0" applyProtection="0"/>
    <xf numFmtId="0" fontId="21" fillId="8" borderId="0" applyNumberFormat="0" applyBorder="0" applyAlignment="0" applyProtection="0"/>
    <xf numFmtId="0" fontId="21" fillId="8" borderId="0" applyNumberFormat="0" applyBorder="0" applyAlignment="0" applyProtection="0"/>
    <xf numFmtId="0" fontId="21" fillId="9" borderId="0" applyNumberFormat="0" applyBorder="0" applyAlignment="0" applyProtection="0"/>
    <xf numFmtId="0" fontId="21" fillId="9" borderId="0" applyNumberFormat="0" applyBorder="0" applyAlignment="0" applyProtection="0"/>
    <xf numFmtId="0" fontId="21" fillId="9" borderId="0" applyNumberFormat="0" applyBorder="0" applyAlignment="0" applyProtection="0"/>
    <xf numFmtId="0" fontId="21" fillId="9" borderId="0" applyNumberFormat="0" applyBorder="0" applyAlignment="0" applyProtection="0"/>
    <xf numFmtId="0" fontId="21" fillId="9" borderId="0" applyNumberFormat="0" applyBorder="0" applyAlignment="0" applyProtection="0"/>
    <xf numFmtId="0" fontId="21" fillId="9" borderId="0" applyNumberFormat="0" applyBorder="0" applyAlignment="0" applyProtection="0"/>
    <xf numFmtId="0" fontId="21" fillId="9" borderId="0" applyNumberFormat="0" applyBorder="0" applyAlignment="0" applyProtection="0"/>
    <xf numFmtId="0" fontId="21" fillId="9" borderId="0" applyNumberFormat="0" applyBorder="0" applyAlignment="0" applyProtection="0"/>
    <xf numFmtId="0" fontId="21" fillId="9" borderId="0" applyNumberFormat="0" applyBorder="0" applyAlignment="0" applyProtection="0"/>
    <xf numFmtId="0" fontId="21" fillId="9" borderId="0" applyNumberFormat="0" applyBorder="0" applyAlignment="0" applyProtection="0"/>
    <xf numFmtId="0" fontId="21" fillId="9" borderId="0" applyNumberFormat="0" applyBorder="0" applyAlignment="0" applyProtection="0"/>
    <xf numFmtId="0" fontId="21" fillId="10" borderId="0" applyNumberFormat="0" applyBorder="0" applyAlignment="0" applyProtection="0"/>
    <xf numFmtId="0" fontId="21" fillId="10" borderId="0" applyNumberFormat="0" applyBorder="0" applyAlignment="0" applyProtection="0"/>
    <xf numFmtId="0" fontId="21" fillId="10" borderId="0" applyNumberFormat="0" applyBorder="0" applyAlignment="0" applyProtection="0"/>
    <xf numFmtId="0" fontId="21" fillId="10" borderId="0" applyNumberFormat="0" applyBorder="0" applyAlignment="0" applyProtection="0"/>
    <xf numFmtId="0" fontId="21" fillId="10" borderId="0" applyNumberFormat="0" applyBorder="0" applyAlignment="0" applyProtection="0"/>
    <xf numFmtId="0" fontId="21" fillId="10" borderId="0" applyNumberFormat="0" applyBorder="0" applyAlignment="0" applyProtection="0"/>
    <xf numFmtId="0" fontId="21" fillId="10" borderId="0" applyNumberFormat="0" applyBorder="0" applyAlignment="0" applyProtection="0"/>
    <xf numFmtId="0" fontId="21" fillId="10" borderId="0" applyNumberFormat="0" applyBorder="0" applyAlignment="0" applyProtection="0"/>
    <xf numFmtId="0" fontId="21" fillId="10" borderId="0" applyNumberFormat="0" applyBorder="0" applyAlignment="0" applyProtection="0"/>
    <xf numFmtId="0" fontId="21" fillId="10" borderId="0" applyNumberFormat="0" applyBorder="0" applyAlignment="0" applyProtection="0"/>
    <xf numFmtId="0" fontId="21" fillId="10" borderId="0" applyNumberFormat="0" applyBorder="0" applyAlignment="0" applyProtection="0"/>
    <xf numFmtId="0" fontId="21" fillId="5" borderId="0" applyNumberFormat="0" applyBorder="0" applyAlignment="0" applyProtection="0"/>
    <xf numFmtId="0" fontId="21" fillId="5" borderId="0" applyNumberFormat="0" applyBorder="0" applyAlignment="0" applyProtection="0"/>
    <xf numFmtId="0" fontId="21" fillId="5" borderId="0" applyNumberFormat="0" applyBorder="0" applyAlignment="0" applyProtection="0"/>
    <xf numFmtId="0" fontId="21" fillId="5" borderId="0" applyNumberFormat="0" applyBorder="0" applyAlignment="0" applyProtection="0"/>
    <xf numFmtId="0" fontId="21" fillId="5" borderId="0" applyNumberFormat="0" applyBorder="0" applyAlignment="0" applyProtection="0"/>
    <xf numFmtId="0" fontId="21" fillId="5" borderId="0" applyNumberFormat="0" applyBorder="0" applyAlignment="0" applyProtection="0"/>
    <xf numFmtId="0" fontId="21" fillId="5" borderId="0" applyNumberFormat="0" applyBorder="0" applyAlignment="0" applyProtection="0"/>
    <xf numFmtId="0" fontId="21" fillId="5" borderId="0" applyNumberFormat="0" applyBorder="0" applyAlignment="0" applyProtection="0"/>
    <xf numFmtId="0" fontId="21" fillId="5" borderId="0" applyNumberFormat="0" applyBorder="0" applyAlignment="0" applyProtection="0"/>
    <xf numFmtId="0" fontId="21" fillId="5" borderId="0" applyNumberFormat="0" applyBorder="0" applyAlignment="0" applyProtection="0"/>
    <xf numFmtId="0" fontId="21" fillId="5" borderId="0" applyNumberFormat="0" applyBorder="0" applyAlignment="0" applyProtection="0"/>
    <xf numFmtId="0" fontId="21" fillId="8" borderId="0" applyNumberFormat="0" applyBorder="0" applyAlignment="0" applyProtection="0"/>
    <xf numFmtId="0" fontId="21" fillId="8" borderId="0" applyNumberFormat="0" applyBorder="0" applyAlignment="0" applyProtection="0"/>
    <xf numFmtId="0" fontId="21" fillId="8" borderId="0" applyNumberFormat="0" applyBorder="0" applyAlignment="0" applyProtection="0"/>
    <xf numFmtId="0" fontId="21" fillId="8" borderId="0" applyNumberFormat="0" applyBorder="0" applyAlignment="0" applyProtection="0"/>
    <xf numFmtId="0" fontId="21" fillId="8" borderId="0" applyNumberFormat="0" applyBorder="0" applyAlignment="0" applyProtection="0"/>
    <xf numFmtId="0" fontId="21" fillId="8" borderId="0" applyNumberFormat="0" applyBorder="0" applyAlignment="0" applyProtection="0"/>
    <xf numFmtId="0" fontId="21" fillId="8" borderId="0" applyNumberFormat="0" applyBorder="0" applyAlignment="0" applyProtection="0"/>
    <xf numFmtId="0" fontId="21" fillId="8" borderId="0" applyNumberFormat="0" applyBorder="0" applyAlignment="0" applyProtection="0"/>
    <xf numFmtId="0" fontId="21" fillId="8" borderId="0" applyNumberFormat="0" applyBorder="0" applyAlignment="0" applyProtection="0"/>
    <xf numFmtId="0" fontId="21" fillId="8" borderId="0" applyNumberFormat="0" applyBorder="0" applyAlignment="0" applyProtection="0"/>
    <xf numFmtId="0" fontId="21" fillId="8" borderId="0" applyNumberFormat="0" applyBorder="0" applyAlignment="0" applyProtection="0"/>
    <xf numFmtId="0" fontId="21" fillId="11" borderId="0" applyNumberFormat="0" applyBorder="0" applyAlignment="0" applyProtection="0"/>
    <xf numFmtId="0" fontId="21" fillId="11" borderId="0" applyNumberFormat="0" applyBorder="0" applyAlignment="0" applyProtection="0"/>
    <xf numFmtId="0" fontId="21" fillId="11" borderId="0" applyNumberFormat="0" applyBorder="0" applyAlignment="0" applyProtection="0"/>
    <xf numFmtId="0" fontId="21" fillId="11" borderId="0" applyNumberFormat="0" applyBorder="0" applyAlignment="0" applyProtection="0"/>
    <xf numFmtId="0" fontId="21" fillId="11" borderId="0" applyNumberFormat="0" applyBorder="0" applyAlignment="0" applyProtection="0"/>
    <xf numFmtId="0" fontId="21" fillId="11" borderId="0" applyNumberFormat="0" applyBorder="0" applyAlignment="0" applyProtection="0"/>
    <xf numFmtId="0" fontId="21" fillId="11" borderId="0" applyNumberFormat="0" applyBorder="0" applyAlignment="0" applyProtection="0"/>
    <xf numFmtId="0" fontId="21" fillId="11" borderId="0" applyNumberFormat="0" applyBorder="0" applyAlignment="0" applyProtection="0"/>
    <xf numFmtId="0" fontId="21" fillId="11" borderId="0" applyNumberFormat="0" applyBorder="0" applyAlignment="0" applyProtection="0"/>
    <xf numFmtId="0" fontId="21" fillId="11" borderId="0" applyNumberFormat="0" applyBorder="0" applyAlignment="0" applyProtection="0"/>
    <xf numFmtId="0" fontId="21" fillId="11" borderId="0" applyNumberFormat="0" applyBorder="0" applyAlignment="0" applyProtection="0"/>
    <xf numFmtId="0" fontId="22" fillId="12" borderId="0" applyNumberFormat="0" applyBorder="0" applyAlignment="0" applyProtection="0"/>
    <xf numFmtId="0" fontId="22" fillId="12" borderId="0" applyNumberFormat="0" applyBorder="0" applyAlignment="0" applyProtection="0"/>
    <xf numFmtId="0" fontId="22" fillId="12" borderId="0" applyNumberFormat="0" applyBorder="0" applyAlignment="0" applyProtection="0"/>
    <xf numFmtId="0" fontId="22" fillId="12" borderId="0" applyNumberFormat="0" applyBorder="0" applyAlignment="0" applyProtection="0"/>
    <xf numFmtId="0" fontId="22" fillId="12" borderId="0" applyNumberFormat="0" applyBorder="0" applyAlignment="0" applyProtection="0"/>
    <xf numFmtId="0" fontId="22" fillId="12" borderId="0" applyNumberFormat="0" applyBorder="0" applyAlignment="0" applyProtection="0"/>
    <xf numFmtId="0" fontId="22" fillId="12" borderId="0" applyNumberFormat="0" applyBorder="0" applyAlignment="0" applyProtection="0"/>
    <xf numFmtId="0" fontId="22" fillId="12" borderId="0" applyNumberFormat="0" applyBorder="0" applyAlignment="0" applyProtection="0"/>
    <xf numFmtId="0" fontId="22" fillId="12" borderId="0" applyNumberFormat="0" applyBorder="0" applyAlignment="0" applyProtection="0"/>
    <xf numFmtId="0" fontId="22" fillId="12" borderId="0" applyNumberFormat="0" applyBorder="0" applyAlignment="0" applyProtection="0"/>
    <xf numFmtId="0" fontId="22" fillId="12" borderId="0" applyNumberFormat="0" applyBorder="0" applyAlignment="0" applyProtection="0"/>
    <xf numFmtId="0" fontId="22" fillId="9" borderId="0" applyNumberFormat="0" applyBorder="0" applyAlignment="0" applyProtection="0"/>
    <xf numFmtId="0" fontId="22" fillId="9" borderId="0" applyNumberFormat="0" applyBorder="0" applyAlignment="0" applyProtection="0"/>
    <xf numFmtId="0" fontId="22" fillId="9" borderId="0" applyNumberFormat="0" applyBorder="0" applyAlignment="0" applyProtection="0"/>
    <xf numFmtId="0" fontId="22" fillId="9" borderId="0" applyNumberFormat="0" applyBorder="0" applyAlignment="0" applyProtection="0"/>
    <xf numFmtId="0" fontId="22" fillId="9" borderId="0" applyNumberFormat="0" applyBorder="0" applyAlignment="0" applyProtection="0"/>
    <xf numFmtId="0" fontId="22" fillId="9" borderId="0" applyNumberFormat="0" applyBorder="0" applyAlignment="0" applyProtection="0"/>
    <xf numFmtId="0" fontId="22" fillId="9" borderId="0" applyNumberFormat="0" applyBorder="0" applyAlignment="0" applyProtection="0"/>
    <xf numFmtId="0" fontId="22" fillId="9" borderId="0" applyNumberFormat="0" applyBorder="0" applyAlignment="0" applyProtection="0"/>
    <xf numFmtId="0" fontId="22" fillId="9" borderId="0" applyNumberFormat="0" applyBorder="0" applyAlignment="0" applyProtection="0"/>
    <xf numFmtId="0" fontId="22" fillId="9" borderId="0" applyNumberFormat="0" applyBorder="0" applyAlignment="0" applyProtection="0"/>
    <xf numFmtId="0" fontId="22" fillId="9" borderId="0" applyNumberFormat="0" applyBorder="0" applyAlignment="0" applyProtection="0"/>
    <xf numFmtId="0" fontId="22" fillId="10" borderId="0" applyNumberFormat="0" applyBorder="0" applyAlignment="0" applyProtection="0"/>
    <xf numFmtId="0" fontId="22" fillId="10" borderId="0" applyNumberFormat="0" applyBorder="0" applyAlignment="0" applyProtection="0"/>
    <xf numFmtId="0" fontId="22" fillId="10" borderId="0" applyNumberFormat="0" applyBorder="0" applyAlignment="0" applyProtection="0"/>
    <xf numFmtId="0" fontId="22" fillId="10" borderId="0" applyNumberFormat="0" applyBorder="0" applyAlignment="0" applyProtection="0"/>
    <xf numFmtId="0" fontId="22" fillId="10" borderId="0" applyNumberFormat="0" applyBorder="0" applyAlignment="0" applyProtection="0"/>
    <xf numFmtId="0" fontId="22" fillId="10" borderId="0" applyNumberFormat="0" applyBorder="0" applyAlignment="0" applyProtection="0"/>
    <xf numFmtId="0" fontId="22" fillId="10" borderId="0" applyNumberFormat="0" applyBorder="0" applyAlignment="0" applyProtection="0"/>
    <xf numFmtId="0" fontId="22" fillId="10" borderId="0" applyNumberFormat="0" applyBorder="0" applyAlignment="0" applyProtection="0"/>
    <xf numFmtId="0" fontId="22" fillId="10" borderId="0" applyNumberFormat="0" applyBorder="0" applyAlignment="0" applyProtection="0"/>
    <xf numFmtId="0" fontId="22" fillId="10" borderId="0" applyNumberFormat="0" applyBorder="0" applyAlignment="0" applyProtection="0"/>
    <xf numFmtId="0" fontId="22" fillId="10" borderId="0" applyNumberFormat="0" applyBorder="0" applyAlignment="0" applyProtection="0"/>
    <xf numFmtId="0" fontId="22" fillId="13" borderId="0" applyNumberFormat="0" applyBorder="0" applyAlignment="0" applyProtection="0"/>
    <xf numFmtId="0" fontId="22" fillId="13" borderId="0" applyNumberFormat="0" applyBorder="0" applyAlignment="0" applyProtection="0"/>
    <xf numFmtId="0" fontId="22" fillId="13" borderId="0" applyNumberFormat="0" applyBorder="0" applyAlignment="0" applyProtection="0"/>
    <xf numFmtId="0" fontId="22" fillId="13" borderId="0" applyNumberFormat="0" applyBorder="0" applyAlignment="0" applyProtection="0"/>
    <xf numFmtId="0" fontId="22" fillId="13" borderId="0" applyNumberFormat="0" applyBorder="0" applyAlignment="0" applyProtection="0"/>
    <xf numFmtId="0" fontId="22" fillId="13" borderId="0" applyNumberFormat="0" applyBorder="0" applyAlignment="0" applyProtection="0"/>
    <xf numFmtId="0" fontId="22" fillId="13" borderId="0" applyNumberFormat="0" applyBorder="0" applyAlignment="0" applyProtection="0"/>
    <xf numFmtId="0" fontId="22" fillId="13" borderId="0" applyNumberFormat="0" applyBorder="0" applyAlignment="0" applyProtection="0"/>
    <xf numFmtId="0" fontId="22" fillId="13" borderId="0" applyNumberFormat="0" applyBorder="0" applyAlignment="0" applyProtection="0"/>
    <xf numFmtId="0" fontId="22" fillId="13" borderId="0" applyNumberFormat="0" applyBorder="0" applyAlignment="0" applyProtection="0"/>
    <xf numFmtId="0" fontId="22" fillId="13"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22" fillId="15" borderId="0" applyNumberFormat="0" applyBorder="0" applyAlignment="0" applyProtection="0"/>
    <xf numFmtId="0" fontId="22" fillId="15" borderId="0" applyNumberFormat="0" applyBorder="0" applyAlignment="0" applyProtection="0"/>
    <xf numFmtId="0" fontId="22" fillId="15" borderId="0" applyNumberFormat="0" applyBorder="0" applyAlignment="0" applyProtection="0"/>
    <xf numFmtId="0" fontId="22" fillId="15" borderId="0" applyNumberFormat="0" applyBorder="0" applyAlignment="0" applyProtection="0"/>
    <xf numFmtId="0" fontId="22" fillId="15" borderId="0" applyNumberFormat="0" applyBorder="0" applyAlignment="0" applyProtection="0"/>
    <xf numFmtId="0" fontId="22" fillId="15" borderId="0" applyNumberFormat="0" applyBorder="0" applyAlignment="0" applyProtection="0"/>
    <xf numFmtId="0" fontId="22" fillId="15" borderId="0" applyNumberFormat="0" applyBorder="0" applyAlignment="0" applyProtection="0"/>
    <xf numFmtId="0" fontId="22" fillId="15" borderId="0" applyNumberFormat="0" applyBorder="0" applyAlignment="0" applyProtection="0"/>
    <xf numFmtId="0" fontId="22" fillId="15" borderId="0" applyNumberFormat="0" applyBorder="0" applyAlignment="0" applyProtection="0"/>
    <xf numFmtId="0" fontId="22" fillId="15" borderId="0" applyNumberFormat="0" applyBorder="0" applyAlignment="0" applyProtection="0"/>
    <xf numFmtId="0" fontId="22" fillId="15" borderId="0" applyNumberFormat="0" applyBorder="0" applyAlignment="0" applyProtection="0"/>
    <xf numFmtId="0" fontId="22" fillId="16" borderId="0" applyNumberFormat="0" applyBorder="0" applyAlignment="0" applyProtection="0"/>
    <xf numFmtId="0" fontId="22" fillId="16" borderId="0" applyNumberFormat="0" applyBorder="0" applyAlignment="0" applyProtection="0"/>
    <xf numFmtId="0" fontId="22" fillId="16" borderId="0" applyNumberFormat="0" applyBorder="0" applyAlignment="0" applyProtection="0"/>
    <xf numFmtId="0" fontId="22" fillId="16" borderId="0" applyNumberFormat="0" applyBorder="0" applyAlignment="0" applyProtection="0"/>
    <xf numFmtId="0" fontId="22" fillId="16" borderId="0" applyNumberFormat="0" applyBorder="0" applyAlignment="0" applyProtection="0"/>
    <xf numFmtId="0" fontId="22" fillId="16" borderId="0" applyNumberFormat="0" applyBorder="0" applyAlignment="0" applyProtection="0"/>
    <xf numFmtId="0" fontId="22" fillId="16" borderId="0" applyNumberFormat="0" applyBorder="0" applyAlignment="0" applyProtection="0"/>
    <xf numFmtId="0" fontId="22" fillId="16" borderId="0" applyNumberFormat="0" applyBorder="0" applyAlignment="0" applyProtection="0"/>
    <xf numFmtId="0" fontId="22" fillId="16" borderId="0" applyNumberFormat="0" applyBorder="0" applyAlignment="0" applyProtection="0"/>
    <xf numFmtId="0" fontId="22" fillId="16" borderId="0" applyNumberFormat="0" applyBorder="0" applyAlignment="0" applyProtection="0"/>
    <xf numFmtId="0" fontId="22" fillId="16" borderId="0" applyNumberFormat="0" applyBorder="0" applyAlignment="0" applyProtection="0"/>
    <xf numFmtId="0" fontId="22" fillId="17" borderId="0" applyNumberFormat="0" applyBorder="0" applyAlignment="0" applyProtection="0"/>
    <xf numFmtId="0" fontId="22" fillId="17" borderId="0" applyNumberFormat="0" applyBorder="0" applyAlignment="0" applyProtection="0"/>
    <xf numFmtId="0" fontId="22" fillId="17" borderId="0" applyNumberFormat="0" applyBorder="0" applyAlignment="0" applyProtection="0"/>
    <xf numFmtId="0" fontId="22" fillId="17" borderId="0" applyNumberFormat="0" applyBorder="0" applyAlignment="0" applyProtection="0"/>
    <xf numFmtId="0" fontId="22" fillId="17" borderId="0" applyNumberFormat="0" applyBorder="0" applyAlignment="0" applyProtection="0"/>
    <xf numFmtId="0" fontId="22" fillId="17" borderId="0" applyNumberFormat="0" applyBorder="0" applyAlignment="0" applyProtection="0"/>
    <xf numFmtId="0" fontId="22" fillId="17" borderId="0" applyNumberFormat="0" applyBorder="0" applyAlignment="0" applyProtection="0"/>
    <xf numFmtId="0" fontId="22" fillId="17" borderId="0" applyNumberFormat="0" applyBorder="0" applyAlignment="0" applyProtection="0"/>
    <xf numFmtId="0" fontId="22" fillId="17" borderId="0" applyNumberFormat="0" applyBorder="0" applyAlignment="0" applyProtection="0"/>
    <xf numFmtId="0" fontId="22" fillId="17" borderId="0" applyNumberFormat="0" applyBorder="0" applyAlignment="0" applyProtection="0"/>
    <xf numFmtId="0" fontId="22" fillId="17" borderId="0" applyNumberFormat="0" applyBorder="0" applyAlignment="0" applyProtection="0"/>
    <xf numFmtId="0" fontId="22" fillId="18" borderId="0" applyNumberFormat="0" applyBorder="0" applyAlignment="0" applyProtection="0"/>
    <xf numFmtId="0" fontId="22" fillId="18" borderId="0" applyNumberFormat="0" applyBorder="0" applyAlignment="0" applyProtection="0"/>
    <xf numFmtId="0" fontId="22" fillId="18" borderId="0" applyNumberFormat="0" applyBorder="0" applyAlignment="0" applyProtection="0"/>
    <xf numFmtId="0" fontId="22" fillId="18" borderId="0" applyNumberFormat="0" applyBorder="0" applyAlignment="0" applyProtection="0"/>
    <xf numFmtId="0" fontId="22" fillId="18" borderId="0" applyNumberFormat="0" applyBorder="0" applyAlignment="0" applyProtection="0"/>
    <xf numFmtId="0" fontId="22" fillId="18" borderId="0" applyNumberFormat="0" applyBorder="0" applyAlignment="0" applyProtection="0"/>
    <xf numFmtId="0" fontId="22" fillId="18" borderId="0" applyNumberFormat="0" applyBorder="0" applyAlignment="0" applyProtection="0"/>
    <xf numFmtId="0" fontId="22" fillId="18" borderId="0" applyNumberFormat="0" applyBorder="0" applyAlignment="0" applyProtection="0"/>
    <xf numFmtId="0" fontId="22" fillId="18" borderId="0" applyNumberFormat="0" applyBorder="0" applyAlignment="0" applyProtection="0"/>
    <xf numFmtId="0" fontId="22" fillId="18" borderId="0" applyNumberFormat="0" applyBorder="0" applyAlignment="0" applyProtection="0"/>
    <xf numFmtId="0" fontId="22" fillId="18" borderId="0" applyNumberFormat="0" applyBorder="0" applyAlignment="0" applyProtection="0"/>
    <xf numFmtId="0" fontId="22" fillId="13" borderId="0" applyNumberFormat="0" applyBorder="0" applyAlignment="0" applyProtection="0"/>
    <xf numFmtId="0" fontId="22" fillId="13" borderId="0" applyNumberFormat="0" applyBorder="0" applyAlignment="0" applyProtection="0"/>
    <xf numFmtId="0" fontId="22" fillId="13" borderId="0" applyNumberFormat="0" applyBorder="0" applyAlignment="0" applyProtection="0"/>
    <xf numFmtId="0" fontId="22" fillId="13" borderId="0" applyNumberFormat="0" applyBorder="0" applyAlignment="0" applyProtection="0"/>
    <xf numFmtId="0" fontId="22" fillId="13" borderId="0" applyNumberFormat="0" applyBorder="0" applyAlignment="0" applyProtection="0"/>
    <xf numFmtId="0" fontId="22" fillId="13" borderId="0" applyNumberFormat="0" applyBorder="0" applyAlignment="0" applyProtection="0"/>
    <xf numFmtId="0" fontId="22" fillId="13" borderId="0" applyNumberFormat="0" applyBorder="0" applyAlignment="0" applyProtection="0"/>
    <xf numFmtId="0" fontId="22" fillId="13" borderId="0" applyNumberFormat="0" applyBorder="0" applyAlignment="0" applyProtection="0"/>
    <xf numFmtId="0" fontId="22" fillId="13" borderId="0" applyNumberFormat="0" applyBorder="0" applyAlignment="0" applyProtection="0"/>
    <xf numFmtId="0" fontId="22" fillId="13" borderId="0" applyNumberFormat="0" applyBorder="0" applyAlignment="0" applyProtection="0"/>
    <xf numFmtId="0" fontId="22" fillId="13"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22" fillId="19" borderId="0" applyNumberFormat="0" applyBorder="0" applyAlignment="0" applyProtection="0"/>
    <xf numFmtId="0" fontId="22" fillId="19" borderId="0" applyNumberFormat="0" applyBorder="0" applyAlignment="0" applyProtection="0"/>
    <xf numFmtId="0" fontId="22" fillId="19" borderId="0" applyNumberFormat="0" applyBorder="0" applyAlignment="0" applyProtection="0"/>
    <xf numFmtId="0" fontId="22" fillId="19" borderId="0" applyNumberFormat="0" applyBorder="0" applyAlignment="0" applyProtection="0"/>
    <xf numFmtId="0" fontId="22" fillId="19" borderId="0" applyNumberFormat="0" applyBorder="0" applyAlignment="0" applyProtection="0"/>
    <xf numFmtId="0" fontId="22" fillId="19" borderId="0" applyNumberFormat="0" applyBorder="0" applyAlignment="0" applyProtection="0"/>
    <xf numFmtId="0" fontId="22" fillId="19" borderId="0" applyNumberFormat="0" applyBorder="0" applyAlignment="0" applyProtection="0"/>
    <xf numFmtId="0" fontId="22" fillId="19" borderId="0" applyNumberFormat="0" applyBorder="0" applyAlignment="0" applyProtection="0"/>
    <xf numFmtId="0" fontId="22" fillId="19" borderId="0" applyNumberFormat="0" applyBorder="0" applyAlignment="0" applyProtection="0"/>
    <xf numFmtId="0" fontId="22" fillId="19" borderId="0" applyNumberFormat="0" applyBorder="0" applyAlignment="0" applyProtection="0"/>
    <xf numFmtId="0" fontId="22" fillId="19" borderId="0" applyNumberFormat="0" applyBorder="0" applyAlignment="0" applyProtection="0"/>
    <xf numFmtId="0" fontId="23" fillId="3" borderId="0" applyNumberFormat="0" applyBorder="0" applyAlignment="0" applyProtection="0"/>
    <xf numFmtId="0" fontId="23" fillId="3" borderId="0" applyNumberFormat="0" applyBorder="0" applyAlignment="0" applyProtection="0"/>
    <xf numFmtId="0" fontId="23" fillId="3" borderId="0" applyNumberFormat="0" applyBorder="0" applyAlignment="0" applyProtection="0"/>
    <xf numFmtId="0" fontId="23" fillId="3" borderId="0" applyNumberFormat="0" applyBorder="0" applyAlignment="0" applyProtection="0"/>
    <xf numFmtId="0" fontId="23" fillId="3" borderId="0" applyNumberFormat="0" applyBorder="0" applyAlignment="0" applyProtection="0"/>
    <xf numFmtId="0" fontId="23" fillId="3" borderId="0" applyNumberFormat="0" applyBorder="0" applyAlignment="0" applyProtection="0"/>
    <xf numFmtId="0" fontId="23" fillId="3" borderId="0" applyNumberFormat="0" applyBorder="0" applyAlignment="0" applyProtection="0"/>
    <xf numFmtId="0" fontId="23" fillId="3" borderId="0" applyNumberFormat="0" applyBorder="0" applyAlignment="0" applyProtection="0"/>
    <xf numFmtId="0" fontId="23" fillId="3" borderId="0" applyNumberFormat="0" applyBorder="0" applyAlignment="0" applyProtection="0"/>
    <xf numFmtId="0" fontId="23" fillId="3" borderId="0" applyNumberFormat="0" applyBorder="0" applyAlignment="0" applyProtection="0"/>
    <xf numFmtId="0" fontId="23" fillId="3" borderId="0" applyNumberFormat="0" applyBorder="0" applyAlignment="0" applyProtection="0"/>
    <xf numFmtId="0" fontId="24" fillId="20" borderId="1" applyNumberFormat="0" applyAlignment="0" applyProtection="0"/>
    <xf numFmtId="0" fontId="24" fillId="20" borderId="1" applyNumberFormat="0" applyAlignment="0" applyProtection="0"/>
    <xf numFmtId="0" fontId="24" fillId="20" borderId="1" applyNumberFormat="0" applyAlignment="0" applyProtection="0"/>
    <xf numFmtId="0" fontId="24" fillId="20" borderId="1" applyNumberFormat="0" applyAlignment="0" applyProtection="0"/>
    <xf numFmtId="0" fontId="24" fillId="20" borderId="1" applyNumberFormat="0" applyAlignment="0" applyProtection="0"/>
    <xf numFmtId="0" fontId="24" fillId="20" borderId="1" applyNumberFormat="0" applyAlignment="0" applyProtection="0"/>
    <xf numFmtId="0" fontId="24" fillId="20" borderId="1" applyNumberFormat="0" applyAlignment="0" applyProtection="0"/>
    <xf numFmtId="0" fontId="24" fillId="20" borderId="1" applyNumberFormat="0" applyAlignment="0" applyProtection="0"/>
    <xf numFmtId="0" fontId="24" fillId="20" borderId="1" applyNumberFormat="0" applyAlignment="0" applyProtection="0"/>
    <xf numFmtId="0" fontId="24" fillId="20" borderId="1" applyNumberFormat="0" applyAlignment="0" applyProtection="0"/>
    <xf numFmtId="0" fontId="24" fillId="20" borderId="1" applyNumberFormat="0" applyAlignment="0" applyProtection="0"/>
    <xf numFmtId="0" fontId="25" fillId="21" borderId="2" applyNumberFormat="0" applyAlignment="0" applyProtection="0"/>
    <xf numFmtId="0" fontId="25" fillId="21" borderId="2" applyNumberFormat="0" applyAlignment="0" applyProtection="0"/>
    <xf numFmtId="0" fontId="25" fillId="21" borderId="2" applyNumberFormat="0" applyAlignment="0" applyProtection="0"/>
    <xf numFmtId="0" fontId="25" fillId="21" borderId="2" applyNumberFormat="0" applyAlignment="0" applyProtection="0"/>
    <xf numFmtId="0" fontId="25" fillId="21" borderId="2" applyNumberFormat="0" applyAlignment="0" applyProtection="0"/>
    <xf numFmtId="0" fontId="25" fillId="21" borderId="2" applyNumberFormat="0" applyAlignment="0" applyProtection="0"/>
    <xf numFmtId="0" fontId="25" fillId="21" borderId="2" applyNumberFormat="0" applyAlignment="0" applyProtection="0"/>
    <xf numFmtId="0" fontId="25" fillId="21" borderId="2" applyNumberFormat="0" applyAlignment="0" applyProtection="0"/>
    <xf numFmtId="0" fontId="25" fillId="21" borderId="2" applyNumberFormat="0" applyAlignment="0" applyProtection="0"/>
    <xf numFmtId="0" fontId="25" fillId="21" borderId="2" applyNumberFormat="0" applyAlignment="0" applyProtection="0"/>
    <xf numFmtId="0" fontId="25" fillId="21" borderId="2" applyNumberFormat="0" applyAlignment="0" applyProtection="0"/>
    <xf numFmtId="43" fontId="38" fillId="0" borderId="0" applyFont="0" applyFill="0" applyBorder="0" applyAlignment="0" applyProtection="0"/>
    <xf numFmtId="166" fontId="18" fillId="0" borderId="0" applyFont="0" applyFill="0" applyBorder="0" applyAlignment="0" applyProtection="0"/>
    <xf numFmtId="166" fontId="16" fillId="0" borderId="0" applyFont="0" applyFill="0" applyBorder="0" applyAlignment="0" applyProtection="0"/>
    <xf numFmtId="166" fontId="5" fillId="0" borderId="0" applyFont="0" applyFill="0" applyBorder="0" applyAlignment="0" applyProtection="0"/>
    <xf numFmtId="166" fontId="5" fillId="0" borderId="0" applyFont="0" applyFill="0" applyBorder="0" applyAlignment="0" applyProtection="0"/>
    <xf numFmtId="166" fontId="5" fillId="0" borderId="0" applyFont="0" applyFill="0" applyBorder="0" applyAlignment="0" applyProtection="0"/>
    <xf numFmtId="166" fontId="5" fillId="0" borderId="0" applyFont="0" applyFill="0" applyBorder="0" applyAlignment="0" applyProtection="0"/>
    <xf numFmtId="166" fontId="5" fillId="0" borderId="0" applyFont="0" applyFill="0" applyBorder="0" applyAlignment="0" applyProtection="0"/>
    <xf numFmtId="166" fontId="20" fillId="0" borderId="0" applyFont="0" applyFill="0" applyBorder="0" applyAlignment="0" applyProtection="0"/>
    <xf numFmtId="166" fontId="16" fillId="0" borderId="0" applyFont="0" applyFill="0" applyBorder="0" applyAlignment="0" applyProtection="0"/>
    <xf numFmtId="43" fontId="39" fillId="0" borderId="0" applyFont="0" applyFill="0" applyBorder="0" applyAlignment="0" applyProtection="0"/>
    <xf numFmtId="43" fontId="5" fillId="0" borderId="0" applyFont="0" applyFill="0" applyBorder="0" applyAlignment="0" applyProtection="0"/>
    <xf numFmtId="165" fontId="18" fillId="0" borderId="0" applyFont="0" applyFill="0" applyBorder="0" applyAlignment="0" applyProtection="0"/>
    <xf numFmtId="165" fontId="16" fillId="0" borderId="0" applyFont="0" applyFill="0" applyBorder="0" applyAlignment="0" applyProtection="0"/>
    <xf numFmtId="0" fontId="5" fillId="0" borderId="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7" fillId="4" borderId="0" applyNumberFormat="0" applyBorder="0" applyAlignment="0" applyProtection="0"/>
    <xf numFmtId="0" fontId="27" fillId="4" borderId="0" applyNumberFormat="0" applyBorder="0" applyAlignment="0" applyProtection="0"/>
    <xf numFmtId="0" fontId="27" fillId="4" borderId="0" applyNumberFormat="0" applyBorder="0" applyAlignment="0" applyProtection="0"/>
    <xf numFmtId="0" fontId="27" fillId="4" borderId="0" applyNumberFormat="0" applyBorder="0" applyAlignment="0" applyProtection="0"/>
    <xf numFmtId="0" fontId="27" fillId="4" borderId="0" applyNumberFormat="0" applyBorder="0" applyAlignment="0" applyProtection="0"/>
    <xf numFmtId="0" fontId="27" fillId="4" borderId="0" applyNumberFormat="0" applyBorder="0" applyAlignment="0" applyProtection="0"/>
    <xf numFmtId="0" fontId="27" fillId="4" borderId="0" applyNumberFormat="0" applyBorder="0" applyAlignment="0" applyProtection="0"/>
    <xf numFmtId="0" fontId="27" fillId="4" borderId="0" applyNumberFormat="0" applyBorder="0" applyAlignment="0" applyProtection="0"/>
    <xf numFmtId="0" fontId="27" fillId="4" borderId="0" applyNumberFormat="0" applyBorder="0" applyAlignment="0" applyProtection="0"/>
    <xf numFmtId="0" fontId="27" fillId="4" borderId="0" applyNumberFormat="0" applyBorder="0" applyAlignment="0" applyProtection="0"/>
    <xf numFmtId="0" fontId="27" fillId="4" borderId="0" applyNumberFormat="0" applyBorder="0" applyAlignment="0" applyProtection="0"/>
    <xf numFmtId="0" fontId="28" fillId="0" borderId="3" applyNumberFormat="0" applyFill="0" applyAlignment="0" applyProtection="0"/>
    <xf numFmtId="0" fontId="28" fillId="0" borderId="3" applyNumberFormat="0" applyFill="0" applyAlignment="0" applyProtection="0"/>
    <xf numFmtId="0" fontId="28" fillId="0" borderId="3" applyNumberFormat="0" applyFill="0" applyAlignment="0" applyProtection="0"/>
    <xf numFmtId="0" fontId="28" fillId="0" borderId="3" applyNumberFormat="0" applyFill="0" applyAlignment="0" applyProtection="0"/>
    <xf numFmtId="0" fontId="28" fillId="0" borderId="3" applyNumberFormat="0" applyFill="0" applyAlignment="0" applyProtection="0"/>
    <xf numFmtId="0" fontId="28" fillId="0" borderId="3" applyNumberFormat="0" applyFill="0" applyAlignment="0" applyProtection="0"/>
    <xf numFmtId="0" fontId="28" fillId="0" borderId="3" applyNumberFormat="0" applyFill="0" applyAlignment="0" applyProtection="0"/>
    <xf numFmtId="0" fontId="28" fillId="0" borderId="3" applyNumberFormat="0" applyFill="0" applyAlignment="0" applyProtection="0"/>
    <xf numFmtId="0" fontId="28" fillId="0" borderId="3" applyNumberFormat="0" applyFill="0" applyAlignment="0" applyProtection="0"/>
    <xf numFmtId="0" fontId="28" fillId="0" borderId="3" applyNumberFormat="0" applyFill="0" applyAlignment="0" applyProtection="0"/>
    <xf numFmtId="0" fontId="28" fillId="0" borderId="3" applyNumberFormat="0" applyFill="0" applyAlignment="0" applyProtection="0"/>
    <xf numFmtId="0" fontId="29" fillId="0" borderId="4" applyNumberFormat="0" applyFill="0" applyAlignment="0" applyProtection="0"/>
    <xf numFmtId="0" fontId="29" fillId="0" borderId="4" applyNumberFormat="0" applyFill="0" applyAlignment="0" applyProtection="0"/>
    <xf numFmtId="0" fontId="29" fillId="0" borderId="4" applyNumberFormat="0" applyFill="0" applyAlignment="0" applyProtection="0"/>
    <xf numFmtId="0" fontId="29" fillId="0" borderId="4" applyNumberFormat="0" applyFill="0" applyAlignment="0" applyProtection="0"/>
    <xf numFmtId="0" fontId="29" fillId="0" borderId="4" applyNumberFormat="0" applyFill="0" applyAlignment="0" applyProtection="0"/>
    <xf numFmtId="0" fontId="29" fillId="0" borderId="4" applyNumberFormat="0" applyFill="0" applyAlignment="0" applyProtection="0"/>
    <xf numFmtId="0" fontId="29" fillId="0" borderId="4" applyNumberFormat="0" applyFill="0" applyAlignment="0" applyProtection="0"/>
    <xf numFmtId="0" fontId="29" fillId="0" borderId="4" applyNumberFormat="0" applyFill="0" applyAlignment="0" applyProtection="0"/>
    <xf numFmtId="0" fontId="29" fillId="0" borderId="4" applyNumberFormat="0" applyFill="0" applyAlignment="0" applyProtection="0"/>
    <xf numFmtId="0" fontId="29" fillId="0" borderId="4" applyNumberFormat="0" applyFill="0" applyAlignment="0" applyProtection="0"/>
    <xf numFmtId="0" fontId="29" fillId="0" borderId="4" applyNumberFormat="0" applyFill="0" applyAlignment="0" applyProtection="0"/>
    <xf numFmtId="0" fontId="30" fillId="0" borderId="5" applyNumberFormat="0" applyFill="0" applyAlignment="0" applyProtection="0"/>
    <xf numFmtId="0" fontId="30" fillId="0" borderId="5" applyNumberFormat="0" applyFill="0" applyAlignment="0" applyProtection="0"/>
    <xf numFmtId="0" fontId="30" fillId="0" borderId="5" applyNumberFormat="0" applyFill="0" applyAlignment="0" applyProtection="0"/>
    <xf numFmtId="0" fontId="30" fillId="0" borderId="5" applyNumberFormat="0" applyFill="0" applyAlignment="0" applyProtection="0"/>
    <xf numFmtId="0" fontId="30" fillId="0" borderId="5" applyNumberFormat="0" applyFill="0" applyAlignment="0" applyProtection="0"/>
    <xf numFmtId="0" fontId="30" fillId="0" borderId="5" applyNumberFormat="0" applyFill="0" applyAlignment="0" applyProtection="0"/>
    <xf numFmtId="0" fontId="30" fillId="0" borderId="5" applyNumberFormat="0" applyFill="0" applyAlignment="0" applyProtection="0"/>
    <xf numFmtId="0" fontId="30" fillId="0" borderId="5" applyNumberFormat="0" applyFill="0" applyAlignment="0" applyProtection="0"/>
    <xf numFmtId="0" fontId="30" fillId="0" borderId="5" applyNumberFormat="0" applyFill="0" applyAlignment="0" applyProtection="0"/>
    <xf numFmtId="0" fontId="30" fillId="0" borderId="5" applyNumberFormat="0" applyFill="0" applyAlignment="0" applyProtection="0"/>
    <xf numFmtId="0" fontId="30" fillId="0" borderId="5" applyNumberFormat="0" applyFill="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1" fillId="7" borderId="1" applyNumberFormat="0" applyAlignment="0" applyProtection="0"/>
    <xf numFmtId="0" fontId="31" fillId="7" borderId="1" applyNumberFormat="0" applyAlignment="0" applyProtection="0"/>
    <xf numFmtId="0" fontId="31" fillId="7" borderId="1" applyNumberFormat="0" applyAlignment="0" applyProtection="0"/>
    <xf numFmtId="0" fontId="31" fillId="7" borderId="1" applyNumberFormat="0" applyAlignment="0" applyProtection="0"/>
    <xf numFmtId="0" fontId="31" fillId="7" borderId="1" applyNumberFormat="0" applyAlignment="0" applyProtection="0"/>
    <xf numFmtId="0" fontId="31" fillId="7" borderId="1" applyNumberFormat="0" applyAlignment="0" applyProtection="0"/>
    <xf numFmtId="0" fontId="31" fillId="7" borderId="1" applyNumberFormat="0" applyAlignment="0" applyProtection="0"/>
    <xf numFmtId="0" fontId="31" fillId="7" borderId="1" applyNumberFormat="0" applyAlignment="0" applyProtection="0"/>
    <xf numFmtId="0" fontId="31" fillId="7" borderId="1" applyNumberFormat="0" applyAlignment="0" applyProtection="0"/>
    <xf numFmtId="0" fontId="31" fillId="7" borderId="1" applyNumberFormat="0" applyAlignment="0" applyProtection="0"/>
    <xf numFmtId="0" fontId="31" fillId="7" borderId="1" applyNumberFormat="0" applyAlignment="0" applyProtection="0"/>
    <xf numFmtId="0" fontId="32" fillId="0" borderId="6" applyNumberFormat="0" applyFill="0" applyAlignment="0" applyProtection="0"/>
    <xf numFmtId="0" fontId="32" fillId="0" borderId="6" applyNumberFormat="0" applyFill="0" applyAlignment="0" applyProtection="0"/>
    <xf numFmtId="0" fontId="32" fillId="0" borderId="6" applyNumberFormat="0" applyFill="0" applyAlignment="0" applyProtection="0"/>
    <xf numFmtId="0" fontId="32" fillId="0" borderId="6" applyNumberFormat="0" applyFill="0" applyAlignment="0" applyProtection="0"/>
    <xf numFmtId="0" fontId="32" fillId="0" borderId="6" applyNumberFormat="0" applyFill="0" applyAlignment="0" applyProtection="0"/>
    <xf numFmtId="0" fontId="32" fillId="0" borderId="6" applyNumberFormat="0" applyFill="0" applyAlignment="0" applyProtection="0"/>
    <xf numFmtId="0" fontId="32" fillId="0" borderId="6" applyNumberFormat="0" applyFill="0" applyAlignment="0" applyProtection="0"/>
    <xf numFmtId="0" fontId="32" fillId="0" borderId="6" applyNumberFormat="0" applyFill="0" applyAlignment="0" applyProtection="0"/>
    <xf numFmtId="0" fontId="32" fillId="0" borderId="6" applyNumberFormat="0" applyFill="0" applyAlignment="0" applyProtection="0"/>
    <xf numFmtId="0" fontId="32" fillId="0" borderId="6" applyNumberFormat="0" applyFill="0" applyAlignment="0" applyProtection="0"/>
    <xf numFmtId="0" fontId="32" fillId="0" borderId="6" applyNumberFormat="0" applyFill="0" applyAlignment="0" applyProtection="0"/>
    <xf numFmtId="0" fontId="33" fillId="22" borderId="0" applyNumberFormat="0" applyBorder="0" applyAlignment="0" applyProtection="0"/>
    <xf numFmtId="0" fontId="33" fillId="22" borderId="0" applyNumberFormat="0" applyBorder="0" applyAlignment="0" applyProtection="0"/>
    <xf numFmtId="0" fontId="33" fillId="22" borderId="0" applyNumberFormat="0" applyBorder="0" applyAlignment="0" applyProtection="0"/>
    <xf numFmtId="0" fontId="33" fillId="22" borderId="0" applyNumberFormat="0" applyBorder="0" applyAlignment="0" applyProtection="0"/>
    <xf numFmtId="0" fontId="33" fillId="22" borderId="0" applyNumberFormat="0" applyBorder="0" applyAlignment="0" applyProtection="0"/>
    <xf numFmtId="0" fontId="33" fillId="22" borderId="0" applyNumberFormat="0" applyBorder="0" applyAlignment="0" applyProtection="0"/>
    <xf numFmtId="0" fontId="33" fillId="22" borderId="0" applyNumberFormat="0" applyBorder="0" applyAlignment="0" applyProtection="0"/>
    <xf numFmtId="0" fontId="33" fillId="22" borderId="0" applyNumberFormat="0" applyBorder="0" applyAlignment="0" applyProtection="0"/>
    <xf numFmtId="0" fontId="33" fillId="22" borderId="0" applyNumberFormat="0" applyBorder="0" applyAlignment="0" applyProtection="0"/>
    <xf numFmtId="0" fontId="33" fillId="22" borderId="0" applyNumberFormat="0" applyBorder="0" applyAlignment="0" applyProtection="0"/>
    <xf numFmtId="0" fontId="33" fillId="22" borderId="0" applyNumberFormat="0" applyBorder="0" applyAlignment="0" applyProtection="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7" quotePrefix="1">
      <alignment horizontal="justify" vertical="justify" textRotation="127" wrapText="1" justifyLastLine="1"/>
      <protection hidden="1"/>
    </xf>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7" quotePrefix="1">
      <alignment horizontal="justify" vertical="justify" textRotation="127" wrapText="1" justifyLastLine="1"/>
      <protection hidden="1"/>
    </xf>
    <xf numFmtId="0" fontId="5" fillId="0" borderId="7" quotePrefix="1">
      <alignment horizontal="justify" vertical="justify" textRotation="127" wrapText="1" justifyLastLine="1"/>
      <protection hidden="1"/>
    </xf>
    <xf numFmtId="0" fontId="5" fillId="0" borderId="7" quotePrefix="1">
      <alignment horizontal="justify" vertical="justify" textRotation="127" wrapText="1" justifyLastLine="1"/>
      <protection hidden="1"/>
    </xf>
    <xf numFmtId="0" fontId="5" fillId="0" borderId="7" quotePrefix="1">
      <alignment horizontal="justify" vertical="justify" textRotation="127" wrapText="1" justifyLastLine="1"/>
      <protection hidden="1"/>
    </xf>
    <xf numFmtId="0" fontId="5" fillId="0" borderId="7" quotePrefix="1">
      <alignment horizontal="justify" vertical="justify" textRotation="127" wrapText="1" justifyLastLine="1"/>
      <protection hidden="1"/>
    </xf>
    <xf numFmtId="0" fontId="5" fillId="0" borderId="7" quotePrefix="1">
      <alignment horizontal="justify" vertical="justify" textRotation="127" wrapText="1" justifyLastLine="1"/>
      <protection hidden="1"/>
    </xf>
    <xf numFmtId="0" fontId="5" fillId="0" borderId="7" quotePrefix="1">
      <alignment horizontal="justify" vertical="justify" textRotation="127" wrapText="1" justifyLastLine="1"/>
      <protection hidden="1"/>
    </xf>
    <xf numFmtId="0" fontId="5" fillId="0" borderId="0"/>
    <xf numFmtId="0" fontId="5" fillId="0" borderId="0"/>
    <xf numFmtId="0" fontId="18" fillId="0" borderId="0"/>
    <xf numFmtId="0" fontId="5" fillId="0" borderId="7" quotePrefix="1">
      <alignment horizontal="justify" vertical="justify" textRotation="127" wrapText="1" justifyLastLine="1"/>
      <protection hidden="1"/>
    </xf>
    <xf numFmtId="0" fontId="16" fillId="0" borderId="0"/>
    <xf numFmtId="0" fontId="19" fillId="0" borderId="0"/>
    <xf numFmtId="0" fontId="19" fillId="0" borderId="0"/>
    <xf numFmtId="0" fontId="19" fillId="0" borderId="0"/>
    <xf numFmtId="0" fontId="19" fillId="0" borderId="0"/>
    <xf numFmtId="0" fontId="19" fillId="0" borderId="0"/>
    <xf numFmtId="0" fontId="16" fillId="0" borderId="0"/>
    <xf numFmtId="0" fontId="20" fillId="0" borderId="0"/>
    <xf numFmtId="0" fontId="16" fillId="0" borderId="0"/>
    <xf numFmtId="0" fontId="42" fillId="0" borderId="0"/>
    <xf numFmtId="0" fontId="42" fillId="0" borderId="0"/>
    <xf numFmtId="0" fontId="21" fillId="23" borderId="8" applyNumberFormat="0" applyFont="0" applyAlignment="0" applyProtection="0"/>
    <xf numFmtId="0" fontId="21" fillId="23" borderId="8" applyNumberFormat="0" applyFont="0" applyAlignment="0" applyProtection="0"/>
    <xf numFmtId="0" fontId="21" fillId="23" borderId="8" applyNumberFormat="0" applyFont="0" applyAlignment="0" applyProtection="0"/>
    <xf numFmtId="0" fontId="21" fillId="23" borderId="8" applyNumberFormat="0" applyFont="0" applyAlignment="0" applyProtection="0"/>
    <xf numFmtId="0" fontId="21" fillId="23" borderId="8" applyNumberFormat="0" applyFont="0" applyAlignment="0" applyProtection="0"/>
    <xf numFmtId="0" fontId="21" fillId="23" borderId="8" applyNumberFormat="0" applyFont="0" applyAlignment="0" applyProtection="0"/>
    <xf numFmtId="0" fontId="21" fillId="23" borderId="8" applyNumberFormat="0" applyFont="0" applyAlignment="0" applyProtection="0"/>
    <xf numFmtId="0" fontId="21" fillId="23" borderId="8" applyNumberFormat="0" applyFont="0" applyAlignment="0" applyProtection="0"/>
    <xf numFmtId="0" fontId="21" fillId="23" borderId="8" applyNumberFormat="0" applyFont="0" applyAlignment="0" applyProtection="0"/>
    <xf numFmtId="0" fontId="21" fillId="23" borderId="8" applyNumberFormat="0" applyFont="0" applyAlignment="0" applyProtection="0"/>
    <xf numFmtId="0" fontId="21" fillId="23" borderId="8" applyNumberFormat="0" applyFont="0" applyAlignment="0" applyProtection="0"/>
    <xf numFmtId="0" fontId="34" fillId="20" borderId="9" applyNumberFormat="0" applyAlignment="0" applyProtection="0"/>
    <xf numFmtId="0" fontId="34" fillId="20" borderId="9" applyNumberFormat="0" applyAlignment="0" applyProtection="0"/>
    <xf numFmtId="0" fontId="34" fillId="20" borderId="9" applyNumberFormat="0" applyAlignment="0" applyProtection="0"/>
    <xf numFmtId="0" fontId="34" fillId="20" borderId="9" applyNumberFormat="0" applyAlignment="0" applyProtection="0"/>
    <xf numFmtId="0" fontId="34" fillId="20" borderId="9" applyNumberFormat="0" applyAlignment="0" applyProtection="0"/>
    <xf numFmtId="0" fontId="34" fillId="20" borderId="9" applyNumberFormat="0" applyAlignment="0" applyProtection="0"/>
    <xf numFmtId="0" fontId="34" fillId="20" borderId="9" applyNumberFormat="0" applyAlignment="0" applyProtection="0"/>
    <xf numFmtId="0" fontId="34" fillId="20" borderId="9" applyNumberFormat="0" applyAlignment="0" applyProtection="0"/>
    <xf numFmtId="0" fontId="34" fillId="20" borderId="9" applyNumberFormat="0" applyAlignment="0" applyProtection="0"/>
    <xf numFmtId="0" fontId="34" fillId="20" borderId="9" applyNumberFormat="0" applyAlignment="0" applyProtection="0"/>
    <xf numFmtId="0" fontId="34" fillId="20" borderId="9" applyNumberFormat="0" applyAlignment="0" applyProtection="0"/>
    <xf numFmtId="9" fontId="5" fillId="0" borderId="0" applyFont="0" applyFill="0" applyBorder="0" applyAlignment="0" applyProtection="0"/>
    <xf numFmtId="0" fontId="16" fillId="0" borderId="0"/>
    <xf numFmtId="0" fontId="35" fillId="0" borderId="0" applyNumberFormat="0" applyFill="0" applyBorder="0" applyAlignment="0" applyProtection="0"/>
    <xf numFmtId="0" fontId="35" fillId="0" borderId="0" applyNumberFormat="0" applyFill="0" applyBorder="0" applyAlignment="0" applyProtection="0"/>
    <xf numFmtId="0" fontId="35" fillId="0" borderId="0" applyNumberFormat="0" applyFill="0" applyBorder="0" applyAlignment="0" applyProtection="0"/>
    <xf numFmtId="0" fontId="35" fillId="0" borderId="0" applyNumberFormat="0" applyFill="0" applyBorder="0" applyAlignment="0" applyProtection="0"/>
    <xf numFmtId="0" fontId="35" fillId="0" borderId="0" applyNumberFormat="0" applyFill="0" applyBorder="0" applyAlignment="0" applyProtection="0"/>
    <xf numFmtId="0" fontId="35" fillId="0" borderId="0" applyNumberFormat="0" applyFill="0" applyBorder="0" applyAlignment="0" applyProtection="0"/>
    <xf numFmtId="0" fontId="35" fillId="0" borderId="0" applyNumberFormat="0" applyFill="0" applyBorder="0" applyAlignment="0" applyProtection="0"/>
    <xf numFmtId="0" fontId="35" fillId="0" borderId="0" applyNumberFormat="0" applyFill="0" applyBorder="0" applyAlignment="0" applyProtection="0"/>
    <xf numFmtId="0" fontId="35" fillId="0" borderId="0" applyNumberFormat="0" applyFill="0" applyBorder="0" applyAlignment="0" applyProtection="0"/>
    <xf numFmtId="0" fontId="35" fillId="0" borderId="0" applyNumberFormat="0" applyFill="0" applyBorder="0" applyAlignment="0" applyProtection="0"/>
    <xf numFmtId="0" fontId="35" fillId="0" borderId="0" applyNumberFormat="0" applyFill="0" applyBorder="0" applyAlignment="0" applyProtection="0"/>
    <xf numFmtId="0" fontId="36" fillId="0" borderId="10" applyNumberFormat="0" applyFill="0" applyAlignment="0" applyProtection="0"/>
    <xf numFmtId="0" fontId="36" fillId="0" borderId="10" applyNumberFormat="0" applyFill="0" applyAlignment="0" applyProtection="0"/>
    <xf numFmtId="0" fontId="36" fillId="0" borderId="10" applyNumberFormat="0" applyFill="0" applyAlignment="0" applyProtection="0"/>
    <xf numFmtId="0" fontId="36" fillId="0" borderId="10" applyNumberFormat="0" applyFill="0" applyAlignment="0" applyProtection="0"/>
    <xf numFmtId="0" fontId="36" fillId="0" borderId="10" applyNumberFormat="0" applyFill="0" applyAlignment="0" applyProtection="0"/>
    <xf numFmtId="0" fontId="36" fillId="0" borderId="10" applyNumberFormat="0" applyFill="0" applyAlignment="0" applyProtection="0"/>
    <xf numFmtId="0" fontId="36" fillId="0" borderId="10" applyNumberFormat="0" applyFill="0" applyAlignment="0" applyProtection="0"/>
    <xf numFmtId="0" fontId="36" fillId="0" borderId="10" applyNumberFormat="0" applyFill="0" applyAlignment="0" applyProtection="0"/>
    <xf numFmtId="0" fontId="36" fillId="0" borderId="10" applyNumberFormat="0" applyFill="0" applyAlignment="0" applyProtection="0"/>
    <xf numFmtId="0" fontId="36" fillId="0" borderId="10" applyNumberFormat="0" applyFill="0" applyAlignment="0" applyProtection="0"/>
    <xf numFmtId="0" fontId="36" fillId="0" borderId="10" applyNumberFormat="0" applyFill="0" applyAlignment="0" applyProtection="0"/>
    <xf numFmtId="0" fontId="37" fillId="0" borderId="0" applyNumberFormat="0" applyFill="0" applyBorder="0" applyAlignment="0" applyProtection="0"/>
    <xf numFmtId="0" fontId="37" fillId="0" borderId="0" applyNumberFormat="0" applyFill="0" applyBorder="0" applyAlignment="0" applyProtection="0"/>
    <xf numFmtId="0" fontId="37" fillId="0" borderId="0" applyNumberFormat="0" applyFill="0" applyBorder="0" applyAlignment="0" applyProtection="0"/>
    <xf numFmtId="0" fontId="37" fillId="0" borderId="0" applyNumberFormat="0" applyFill="0" applyBorder="0" applyAlignment="0" applyProtection="0"/>
    <xf numFmtId="0" fontId="37" fillId="0" borderId="0" applyNumberFormat="0" applyFill="0" applyBorder="0" applyAlignment="0" applyProtection="0"/>
    <xf numFmtId="0" fontId="37" fillId="0" borderId="0" applyNumberFormat="0" applyFill="0" applyBorder="0" applyAlignment="0" applyProtection="0"/>
    <xf numFmtId="0" fontId="37" fillId="0" borderId="0" applyNumberFormat="0" applyFill="0" applyBorder="0" applyAlignment="0" applyProtection="0"/>
    <xf numFmtId="0" fontId="37" fillId="0" borderId="0" applyNumberFormat="0" applyFill="0" applyBorder="0" applyAlignment="0" applyProtection="0"/>
    <xf numFmtId="0" fontId="37" fillId="0" borderId="0" applyNumberFormat="0" applyFill="0" applyBorder="0" applyAlignment="0" applyProtection="0"/>
    <xf numFmtId="0" fontId="37" fillId="0" borderId="0" applyNumberFormat="0" applyFill="0" applyBorder="0" applyAlignment="0" applyProtection="0"/>
    <xf numFmtId="0" fontId="37" fillId="0" borderId="0" applyNumberFormat="0" applyFill="0" applyBorder="0" applyAlignment="0" applyProtection="0"/>
  </cellStyleXfs>
  <cellXfs count="611">
    <xf numFmtId="0" fontId="0" fillId="0" borderId="0" xfId="0"/>
    <xf numFmtId="0" fontId="0" fillId="0" borderId="0" xfId="0" applyAlignment="1">
      <alignment wrapText="1"/>
    </xf>
    <xf numFmtId="2" fontId="0" fillId="0" borderId="0" xfId="0" applyNumberFormat="1"/>
    <xf numFmtId="0" fontId="0" fillId="0" borderId="11" xfId="0" applyBorder="1"/>
    <xf numFmtId="0" fontId="2" fillId="0" borderId="12" xfId="0" applyFont="1" applyBorder="1" applyAlignment="1">
      <alignment wrapText="1"/>
    </xf>
    <xf numFmtId="0" fontId="0" fillId="0" borderId="13" xfId="0" applyBorder="1"/>
    <xf numFmtId="0" fontId="0" fillId="0" borderId="14" xfId="0" applyBorder="1" applyAlignment="1">
      <alignment wrapText="1"/>
    </xf>
    <xf numFmtId="0" fontId="0" fillId="0" borderId="14" xfId="0" applyBorder="1"/>
    <xf numFmtId="2" fontId="0" fillId="0" borderId="14" xfId="0" applyNumberFormat="1" applyBorder="1"/>
    <xf numFmtId="0" fontId="0" fillId="0" borderId="14" xfId="0" applyFill="1" applyBorder="1"/>
    <xf numFmtId="0" fontId="0" fillId="0" borderId="0" xfId="0" applyBorder="1"/>
    <xf numFmtId="0" fontId="2" fillId="24" borderId="11" xfId="0" applyFont="1" applyFill="1" applyBorder="1"/>
    <xf numFmtId="0" fontId="0" fillId="25" borderId="13" xfId="0" applyFill="1" applyBorder="1"/>
    <xf numFmtId="0" fontId="0" fillId="25" borderId="14" xfId="0" applyFill="1" applyBorder="1" applyAlignment="1">
      <alignment horizontal="center"/>
    </xf>
    <xf numFmtId="0" fontId="0" fillId="0" borderId="14" xfId="0" applyBorder="1" applyAlignment="1">
      <alignment horizontal="center"/>
    </xf>
    <xf numFmtId="0" fontId="2" fillId="24" borderId="12" xfId="0" applyFont="1" applyFill="1" applyBorder="1" applyAlignment="1">
      <alignment horizontal="center"/>
    </xf>
    <xf numFmtId="0" fontId="0" fillId="0" borderId="15" xfId="0" applyBorder="1"/>
    <xf numFmtId="0" fontId="0" fillId="25" borderId="16" xfId="0" applyFill="1" applyBorder="1"/>
    <xf numFmtId="0" fontId="0" fillId="0" borderId="17" xfId="0" applyBorder="1"/>
    <xf numFmtId="0" fontId="0" fillId="0" borderId="17" xfId="0" applyBorder="1" applyAlignment="1">
      <alignment horizontal="center"/>
    </xf>
    <xf numFmtId="0" fontId="0" fillId="0" borderId="18" xfId="0" applyBorder="1"/>
    <xf numFmtId="0" fontId="2" fillId="24" borderId="12" xfId="0" applyFont="1" applyFill="1" applyBorder="1" applyAlignment="1">
      <alignment horizontal="center" wrapText="1"/>
    </xf>
    <xf numFmtId="0" fontId="0" fillId="26" borderId="19" xfId="0" applyFill="1" applyBorder="1" applyAlignment="1">
      <alignment horizontal="center"/>
    </xf>
    <xf numFmtId="0" fontId="0" fillId="0" borderId="0" xfId="0" applyAlignment="1"/>
    <xf numFmtId="0" fontId="2" fillId="0" borderId="0" xfId="0" applyFont="1" applyFill="1" applyBorder="1" applyAlignment="1">
      <alignment horizontal="center" wrapText="1"/>
    </xf>
    <xf numFmtId="0" fontId="2" fillId="0" borderId="0" xfId="0" applyFont="1" applyFill="1" applyAlignment="1"/>
    <xf numFmtId="0" fontId="0" fillId="0" borderId="13" xfId="0" applyBorder="1" applyAlignment="1">
      <alignment horizontal="center"/>
    </xf>
    <xf numFmtId="0" fontId="2" fillId="24" borderId="15" xfId="0" applyFont="1" applyFill="1" applyBorder="1" applyAlignment="1">
      <alignment horizontal="center"/>
    </xf>
    <xf numFmtId="0" fontId="0" fillId="0" borderId="13" xfId="0" applyBorder="1" applyAlignment="1">
      <alignment wrapText="1"/>
    </xf>
    <xf numFmtId="0" fontId="2" fillId="0" borderId="13" xfId="0" applyFont="1" applyBorder="1"/>
    <xf numFmtId="0" fontId="2" fillId="0" borderId="16" xfId="0" applyFont="1" applyBorder="1"/>
    <xf numFmtId="0" fontId="0" fillId="25" borderId="15" xfId="0" applyFill="1" applyBorder="1"/>
    <xf numFmtId="0" fontId="0" fillId="25" borderId="18" xfId="0" applyFill="1" applyBorder="1"/>
    <xf numFmtId="0" fontId="2" fillId="25" borderId="20" xfId="0" applyFont="1" applyFill="1" applyBorder="1" applyAlignment="1">
      <alignment wrapText="1"/>
    </xf>
    <xf numFmtId="0" fontId="2" fillId="0" borderId="12" xfId="0" applyFont="1" applyBorder="1"/>
    <xf numFmtId="0" fontId="0" fillId="0" borderId="14" xfId="0" applyBorder="1" applyAlignment="1">
      <alignment horizontal="left" wrapText="1"/>
    </xf>
    <xf numFmtId="167" fontId="0" fillId="0" borderId="14" xfId="0" applyNumberFormat="1" applyBorder="1" applyAlignment="1">
      <alignment wrapText="1"/>
    </xf>
    <xf numFmtId="167" fontId="0" fillId="0" borderId="14" xfId="0" applyNumberFormat="1" applyBorder="1"/>
    <xf numFmtId="1" fontId="0" fillId="0" borderId="14" xfId="0" applyNumberFormat="1" applyBorder="1"/>
    <xf numFmtId="0" fontId="3" fillId="24" borderId="15" xfId="0" applyFont="1" applyFill="1" applyBorder="1" applyAlignment="1">
      <alignment wrapText="1"/>
    </xf>
    <xf numFmtId="0" fontId="0" fillId="0" borderId="15" xfId="0" applyBorder="1" applyAlignment="1">
      <alignment wrapText="1"/>
    </xf>
    <xf numFmtId="1" fontId="0" fillId="0" borderId="15" xfId="0" applyNumberFormat="1" applyBorder="1"/>
    <xf numFmtId="0" fontId="0" fillId="0" borderId="17" xfId="0" applyBorder="1" applyAlignment="1">
      <alignment horizontal="left" wrapText="1"/>
    </xf>
    <xf numFmtId="167" fontId="0" fillId="0" borderId="17" xfId="0" applyNumberFormat="1" applyBorder="1"/>
    <xf numFmtId="1" fontId="0" fillId="0" borderId="17" xfId="0" applyNumberFormat="1" applyBorder="1"/>
    <xf numFmtId="1" fontId="0" fillId="0" borderId="18" xfId="0" applyNumberFormat="1" applyBorder="1"/>
    <xf numFmtId="0" fontId="0" fillId="0" borderId="21" xfId="0" applyBorder="1" applyAlignment="1">
      <alignment horizontal="left" wrapText="1"/>
    </xf>
    <xf numFmtId="0" fontId="0" fillId="0" borderId="21" xfId="0" applyBorder="1"/>
    <xf numFmtId="0" fontId="0" fillId="0" borderId="22" xfId="0" applyBorder="1" applyAlignment="1">
      <alignment horizontal="left" wrapText="1"/>
    </xf>
    <xf numFmtId="0" fontId="0" fillId="0" borderId="23" xfId="0" applyBorder="1"/>
    <xf numFmtId="0" fontId="0" fillId="0" borderId="24" xfId="0" applyBorder="1"/>
    <xf numFmtId="0" fontId="0" fillId="0" borderId="25" xfId="0" applyBorder="1"/>
    <xf numFmtId="0" fontId="4" fillId="0" borderId="14" xfId="0" applyFont="1" applyBorder="1" applyAlignment="1">
      <alignment wrapText="1"/>
    </xf>
    <xf numFmtId="0" fontId="2" fillId="24" borderId="0" xfId="0" applyFont="1" applyFill="1" applyBorder="1" applyAlignment="1">
      <alignment horizontal="center"/>
    </xf>
    <xf numFmtId="0" fontId="2" fillId="26" borderId="26" xfId="0" applyFont="1" applyFill="1" applyBorder="1" applyAlignment="1"/>
    <xf numFmtId="0" fontId="2" fillId="26" borderId="27" xfId="0" applyFont="1" applyFill="1" applyBorder="1" applyAlignment="1"/>
    <xf numFmtId="0" fontId="2" fillId="26" borderId="28" xfId="0" applyFont="1" applyFill="1" applyBorder="1" applyAlignment="1"/>
    <xf numFmtId="0" fontId="2" fillId="24" borderId="14" xfId="0" applyFont="1" applyFill="1" applyBorder="1"/>
    <xf numFmtId="0" fontId="2" fillId="24" borderId="14" xfId="0" applyFont="1" applyFill="1" applyBorder="1" applyAlignment="1">
      <alignment wrapText="1"/>
    </xf>
    <xf numFmtId="0" fontId="5" fillId="0" borderId="13" xfId="0" applyFont="1" applyBorder="1"/>
    <xf numFmtId="167" fontId="2" fillId="24" borderId="14" xfId="0" applyNumberFormat="1" applyFont="1" applyFill="1" applyBorder="1"/>
    <xf numFmtId="0" fontId="2" fillId="26" borderId="14" xfId="0" applyFont="1" applyFill="1" applyBorder="1"/>
    <xf numFmtId="0" fontId="2" fillId="26" borderId="14" xfId="0" applyFont="1" applyFill="1" applyBorder="1" applyAlignment="1">
      <alignment wrapText="1"/>
    </xf>
    <xf numFmtId="167" fontId="2" fillId="0" borderId="14" xfId="0" applyNumberFormat="1" applyFont="1" applyFill="1" applyBorder="1"/>
    <xf numFmtId="0" fontId="0" fillId="26" borderId="14" xfId="0" applyFill="1" applyBorder="1"/>
    <xf numFmtId="0" fontId="2" fillId="0" borderId="14" xfId="0" applyFont="1" applyBorder="1"/>
    <xf numFmtId="167" fontId="5" fillId="0" borderId="14" xfId="0" applyNumberFormat="1" applyFont="1" applyFill="1" applyBorder="1"/>
    <xf numFmtId="2" fontId="0" fillId="0" borderId="14" xfId="0" applyNumberFormat="1" applyFill="1" applyBorder="1"/>
    <xf numFmtId="167" fontId="0" fillId="0" borderId="14" xfId="0" applyNumberFormat="1" applyFill="1" applyBorder="1"/>
    <xf numFmtId="2" fontId="0" fillId="0" borderId="0" xfId="0" applyNumberFormat="1" applyAlignment="1">
      <alignment wrapText="1"/>
    </xf>
    <xf numFmtId="2" fontId="2" fillId="24" borderId="14" xfId="0" applyNumberFormat="1" applyFont="1" applyFill="1" applyBorder="1"/>
    <xf numFmtId="10" fontId="0" fillId="0" borderId="0" xfId="0" applyNumberFormat="1" applyAlignment="1">
      <alignment wrapText="1"/>
    </xf>
    <xf numFmtId="9" fontId="0" fillId="0" borderId="0" xfId="0" applyNumberFormat="1" applyAlignment="1">
      <alignment wrapText="1"/>
    </xf>
    <xf numFmtId="0" fontId="5" fillId="0" borderId="14" xfId="0" applyFont="1" applyBorder="1" applyAlignment="1">
      <alignment wrapText="1"/>
    </xf>
    <xf numFmtId="2" fontId="2" fillId="0" borderId="14" xfId="0" applyNumberFormat="1" applyFont="1" applyBorder="1"/>
    <xf numFmtId="2" fontId="2" fillId="0" borderId="0" xfId="0" applyNumberFormat="1" applyFont="1"/>
    <xf numFmtId="0" fontId="6" fillId="0" borderId="0" xfId="0" applyFont="1" applyAlignment="1">
      <alignment horizontal="center" vertical="center"/>
    </xf>
    <xf numFmtId="0" fontId="6" fillId="0" borderId="0" xfId="0" applyFont="1" applyAlignment="1">
      <alignment vertical="center" wrapText="1"/>
    </xf>
    <xf numFmtId="0" fontId="6" fillId="0" borderId="0" xfId="0" applyFont="1"/>
    <xf numFmtId="0" fontId="6" fillId="0" borderId="14" xfId="0" applyFont="1" applyBorder="1" applyAlignment="1">
      <alignment vertical="center" wrapText="1"/>
    </xf>
    <xf numFmtId="0" fontId="6" fillId="0" borderId="0" xfId="0" applyFont="1" applyAlignment="1">
      <alignment vertical="center"/>
    </xf>
    <xf numFmtId="2" fontId="6" fillId="0" borderId="0" xfId="0" applyNumberFormat="1" applyFont="1" applyAlignment="1">
      <alignment vertical="center"/>
    </xf>
    <xf numFmtId="164" fontId="6" fillId="0" borderId="0" xfId="0" applyNumberFormat="1" applyFont="1" applyAlignment="1">
      <alignment vertical="center"/>
    </xf>
    <xf numFmtId="0" fontId="8" fillId="0" borderId="14" xfId="0" applyFont="1" applyBorder="1" applyAlignment="1">
      <alignment vertical="center" wrapText="1"/>
    </xf>
    <xf numFmtId="0" fontId="8" fillId="27" borderId="13" xfId="0" applyFont="1" applyFill="1" applyBorder="1" applyAlignment="1">
      <alignment horizontal="center" vertical="center"/>
    </xf>
    <xf numFmtId="0" fontId="7" fillId="27" borderId="14" xfId="0" applyFont="1" applyFill="1" applyBorder="1" applyAlignment="1">
      <alignment vertical="center" wrapText="1"/>
    </xf>
    <xf numFmtId="0" fontId="8" fillId="27" borderId="14" xfId="0" applyFont="1" applyFill="1" applyBorder="1" applyAlignment="1">
      <alignment vertical="center"/>
    </xf>
    <xf numFmtId="2" fontId="7" fillId="27" borderId="14" xfId="0" applyNumberFormat="1" applyFont="1" applyFill="1" applyBorder="1" applyAlignment="1">
      <alignment vertical="center"/>
    </xf>
    <xf numFmtId="0" fontId="8" fillId="0" borderId="13" xfId="0" applyFont="1" applyFill="1" applyBorder="1" applyAlignment="1">
      <alignment horizontal="center" vertical="center"/>
    </xf>
    <xf numFmtId="0" fontId="8" fillId="0" borderId="14" xfId="0" applyFont="1" applyFill="1" applyBorder="1" applyAlignment="1">
      <alignment vertical="center" wrapText="1"/>
    </xf>
    <xf numFmtId="0" fontId="8" fillId="0" borderId="14" xfId="0" applyFont="1" applyFill="1" applyBorder="1" applyAlignment="1">
      <alignment vertical="center"/>
    </xf>
    <xf numFmtId="2" fontId="8" fillId="0" borderId="14" xfId="0" applyNumberFormat="1" applyFont="1" applyFill="1" applyBorder="1" applyAlignment="1">
      <alignment vertical="center"/>
    </xf>
    <xf numFmtId="0" fontId="8" fillId="27" borderId="11" xfId="0" applyFont="1" applyFill="1" applyBorder="1" applyAlignment="1">
      <alignment horizontal="center" vertical="center"/>
    </xf>
    <xf numFmtId="0" fontId="7" fillId="27" borderId="12" xfId="0" applyFont="1" applyFill="1" applyBorder="1" applyAlignment="1">
      <alignment vertical="center" wrapText="1"/>
    </xf>
    <xf numFmtId="0" fontId="8" fillId="27" borderId="12" xfId="0" applyFont="1" applyFill="1" applyBorder="1" applyAlignment="1">
      <alignment vertical="center"/>
    </xf>
    <xf numFmtId="2" fontId="7" fillId="27" borderId="12" xfId="0" applyNumberFormat="1" applyFont="1" applyFill="1" applyBorder="1" applyAlignment="1">
      <alignment vertical="center"/>
    </xf>
    <xf numFmtId="0" fontId="8" fillId="27" borderId="29" xfId="0" applyFont="1" applyFill="1" applyBorder="1" applyAlignment="1">
      <alignment vertical="center" wrapText="1"/>
    </xf>
    <xf numFmtId="0" fontId="0" fillId="28" borderId="26" xfId="0" applyFill="1" applyBorder="1"/>
    <xf numFmtId="0" fontId="0" fillId="28" borderId="30" xfId="0" applyFill="1" applyBorder="1"/>
    <xf numFmtId="0" fontId="0" fillId="28" borderId="31" xfId="0" applyFill="1" applyBorder="1"/>
    <xf numFmtId="0" fontId="0" fillId="28" borderId="32" xfId="0" applyFill="1" applyBorder="1"/>
    <xf numFmtId="0" fontId="0" fillId="28" borderId="33" xfId="0" applyFill="1" applyBorder="1"/>
    <xf numFmtId="0" fontId="0" fillId="28" borderId="34" xfId="0" applyFill="1" applyBorder="1"/>
    <xf numFmtId="0" fontId="0" fillId="29" borderId="26" xfId="0" applyFill="1" applyBorder="1"/>
    <xf numFmtId="0" fontId="0" fillId="29" borderId="30" xfId="0" applyFill="1" applyBorder="1"/>
    <xf numFmtId="0" fontId="0" fillId="29" borderId="31" xfId="0" applyFill="1" applyBorder="1"/>
    <xf numFmtId="0" fontId="0" fillId="29" borderId="32" xfId="0" applyFill="1" applyBorder="1"/>
    <xf numFmtId="0" fontId="0" fillId="29" borderId="33" xfId="0" applyFill="1" applyBorder="1"/>
    <xf numFmtId="0" fontId="0" fillId="29" borderId="34" xfId="0" applyFill="1" applyBorder="1"/>
    <xf numFmtId="0" fontId="0" fillId="30" borderId="26" xfId="0" applyFill="1" applyBorder="1"/>
    <xf numFmtId="0" fontId="0" fillId="30" borderId="30" xfId="0" applyFill="1" applyBorder="1"/>
    <xf numFmtId="0" fontId="0" fillId="30" borderId="31" xfId="0" applyFill="1" applyBorder="1"/>
    <xf numFmtId="0" fontId="0" fillId="30" borderId="32" xfId="0" applyFill="1" applyBorder="1"/>
    <xf numFmtId="0" fontId="0" fillId="30" borderId="33" xfId="0" applyFill="1" applyBorder="1"/>
    <xf numFmtId="0" fontId="0" fillId="30" borderId="34" xfId="0" applyFill="1" applyBorder="1"/>
    <xf numFmtId="0" fontId="0" fillId="31" borderId="26" xfId="0" applyFill="1" applyBorder="1"/>
    <xf numFmtId="0" fontId="0" fillId="31" borderId="30" xfId="0" applyFill="1" applyBorder="1"/>
    <xf numFmtId="0" fontId="0" fillId="31" borderId="31" xfId="0" applyFill="1" applyBorder="1"/>
    <xf numFmtId="0" fontId="0" fillId="31" borderId="32" xfId="0" applyFill="1" applyBorder="1"/>
    <xf numFmtId="0" fontId="0" fillId="31" borderId="33" xfId="0" applyFill="1" applyBorder="1"/>
    <xf numFmtId="0" fontId="0" fillId="31" borderId="34" xfId="0" applyFill="1" applyBorder="1"/>
    <xf numFmtId="0" fontId="8" fillId="0" borderId="15" xfId="0" applyFont="1" applyBorder="1" applyAlignment="1">
      <alignment vertical="center" wrapText="1"/>
    </xf>
    <xf numFmtId="0" fontId="8" fillId="27" borderId="35" xfId="0" applyFont="1" applyFill="1" applyBorder="1" applyAlignment="1">
      <alignment horizontal="center" vertical="center"/>
    </xf>
    <xf numFmtId="0" fontId="8" fillId="27" borderId="36" xfId="0" applyFont="1" applyFill="1" applyBorder="1" applyAlignment="1">
      <alignment vertical="center"/>
    </xf>
    <xf numFmtId="0" fontId="7" fillId="27" borderId="37" xfId="0" applyFont="1" applyFill="1" applyBorder="1" applyAlignment="1">
      <alignment horizontal="center" vertical="center" wrapText="1"/>
    </xf>
    <xf numFmtId="0" fontId="7" fillId="24" borderId="28" xfId="0" applyFont="1" applyFill="1" applyBorder="1" applyAlignment="1">
      <alignment horizontal="center" vertical="center" wrapText="1"/>
    </xf>
    <xf numFmtId="0" fontId="7" fillId="27" borderId="38" xfId="0" applyFont="1" applyFill="1" applyBorder="1" applyAlignment="1">
      <alignment horizontal="center" vertical="center" wrapText="1"/>
    </xf>
    <xf numFmtId="0" fontId="7" fillId="27" borderId="38" xfId="0" applyFont="1" applyFill="1" applyBorder="1" applyAlignment="1">
      <alignment horizontal="center" vertical="center"/>
    </xf>
    <xf numFmtId="0" fontId="6" fillId="24" borderId="35" xfId="0" applyFont="1" applyFill="1" applyBorder="1" applyAlignment="1">
      <alignment horizontal="center" vertical="center"/>
    </xf>
    <xf numFmtId="0" fontId="7" fillId="24" borderId="39" xfId="0" applyFont="1" applyFill="1" applyBorder="1" applyAlignment="1">
      <alignment horizontal="left" vertical="center" wrapText="1"/>
    </xf>
    <xf numFmtId="0" fontId="8" fillId="24" borderId="36" xfId="0" applyFont="1" applyFill="1" applyBorder="1" applyAlignment="1">
      <alignment horizontal="center" vertical="center" wrapText="1"/>
    </xf>
    <xf numFmtId="0" fontId="7" fillId="27" borderId="11" xfId="0" applyFont="1" applyFill="1" applyBorder="1" applyAlignment="1">
      <alignment horizontal="center" vertical="center" wrapText="1"/>
    </xf>
    <xf numFmtId="0" fontId="7" fillId="27" borderId="12" xfId="0" applyFont="1" applyFill="1" applyBorder="1" applyAlignment="1">
      <alignment vertical="center"/>
    </xf>
    <xf numFmtId="0" fontId="8" fillId="27" borderId="20" xfId="0" applyFont="1" applyFill="1" applyBorder="1" applyAlignment="1">
      <alignment vertical="center" wrapText="1"/>
    </xf>
    <xf numFmtId="9" fontId="8" fillId="0" borderId="14" xfId="0" applyNumberFormat="1" applyFont="1" applyFill="1" applyBorder="1" applyAlignment="1">
      <alignment vertical="center"/>
    </xf>
    <xf numFmtId="0" fontId="8" fillId="0" borderId="17" xfId="0" applyFont="1" applyFill="1" applyBorder="1" applyAlignment="1">
      <alignment vertical="center" wrapText="1"/>
    </xf>
    <xf numFmtId="0" fontId="8" fillId="0" borderId="17" xfId="0" applyFont="1" applyFill="1" applyBorder="1" applyAlignment="1">
      <alignment vertical="center"/>
    </xf>
    <xf numFmtId="2" fontId="8" fillId="0" borderId="17" xfId="0" applyNumberFormat="1" applyFont="1" applyFill="1" applyBorder="1" applyAlignment="1">
      <alignment vertical="center"/>
    </xf>
    <xf numFmtId="0" fontId="7" fillId="24" borderId="36" xfId="0" applyFont="1" applyFill="1" applyBorder="1" applyAlignment="1">
      <alignment horizontal="center" vertical="center" wrapText="1"/>
    </xf>
    <xf numFmtId="0" fontId="7" fillId="24" borderId="29" xfId="0" applyFont="1" applyFill="1" applyBorder="1" applyAlignment="1">
      <alignment horizontal="center" vertical="center" wrapText="1"/>
    </xf>
    <xf numFmtId="0" fontId="11" fillId="32" borderId="32" xfId="0" applyFont="1" applyFill="1" applyBorder="1" applyAlignment="1">
      <alignment horizontal="justify" vertical="top" wrapText="1"/>
    </xf>
    <xf numFmtId="9" fontId="0" fillId="0" borderId="0" xfId="0" applyNumberFormat="1"/>
    <xf numFmtId="0" fontId="8" fillId="0" borderId="15" xfId="0" applyFont="1" applyFill="1" applyBorder="1" applyAlignment="1">
      <alignment vertical="center" wrapText="1"/>
    </xf>
    <xf numFmtId="0" fontId="8" fillId="0" borderId="18" xfId="0" applyFont="1" applyFill="1" applyBorder="1" applyAlignment="1">
      <alignment vertical="center" wrapText="1"/>
    </xf>
    <xf numFmtId="0" fontId="9" fillId="33" borderId="35" xfId="0" applyFont="1" applyFill="1" applyBorder="1" applyAlignment="1">
      <alignment horizontal="center" vertical="center"/>
    </xf>
    <xf numFmtId="0" fontId="10" fillId="33" borderId="39" xfId="0" applyFont="1" applyFill="1" applyBorder="1" applyAlignment="1">
      <alignment vertical="center" wrapText="1"/>
    </xf>
    <xf numFmtId="0" fontId="10" fillId="33" borderId="36" xfId="0" applyFont="1" applyFill="1" applyBorder="1" applyAlignment="1">
      <alignment vertical="center"/>
    </xf>
    <xf numFmtId="0" fontId="10" fillId="33" borderId="29" xfId="0" applyFont="1" applyFill="1" applyBorder="1" applyAlignment="1">
      <alignment vertical="center"/>
    </xf>
    <xf numFmtId="0" fontId="10" fillId="33" borderId="30" xfId="0" applyFont="1" applyFill="1" applyBorder="1" applyAlignment="1">
      <alignment vertical="center" wrapText="1"/>
    </xf>
    <xf numFmtId="0" fontId="9" fillId="33" borderId="0" xfId="0" applyFont="1" applyFill="1" applyAlignment="1">
      <alignment vertical="center" wrapText="1"/>
    </xf>
    <xf numFmtId="0" fontId="8" fillId="27" borderId="12" xfId="0" applyFont="1" applyFill="1" applyBorder="1" applyAlignment="1">
      <alignment vertical="center" wrapText="1"/>
    </xf>
    <xf numFmtId="0" fontId="8" fillId="0" borderId="16" xfId="0" applyFont="1" applyFill="1" applyBorder="1" applyAlignment="1">
      <alignment horizontal="center" vertical="center"/>
    </xf>
    <xf numFmtId="2" fontId="7" fillId="27" borderId="12" xfId="0" applyNumberFormat="1" applyFont="1" applyFill="1" applyBorder="1" applyAlignment="1">
      <alignment vertical="center" wrapText="1"/>
    </xf>
    <xf numFmtId="0" fontId="8" fillId="24" borderId="16" xfId="0" applyFont="1" applyFill="1" applyBorder="1" applyAlignment="1">
      <alignment horizontal="center" vertical="center"/>
    </xf>
    <xf numFmtId="0" fontId="7" fillId="24" borderId="17" xfId="0" applyFont="1" applyFill="1" applyBorder="1" applyAlignment="1">
      <alignment vertical="center" wrapText="1"/>
    </xf>
    <xf numFmtId="0" fontId="8" fillId="24" borderId="17" xfId="0" applyFont="1" applyFill="1" applyBorder="1" applyAlignment="1">
      <alignment vertical="center"/>
    </xf>
    <xf numFmtId="2" fontId="7" fillId="24" borderId="17" xfId="0" applyNumberFormat="1" applyFont="1" applyFill="1" applyBorder="1" applyAlignment="1">
      <alignment vertical="center"/>
    </xf>
    <xf numFmtId="0" fontId="11" fillId="0" borderId="40" xfId="0" applyFont="1" applyBorder="1" applyAlignment="1">
      <alignment horizontal="justify" vertical="top" wrapText="1"/>
    </xf>
    <xf numFmtId="0" fontId="11" fillId="0" borderId="34" xfId="0" applyFont="1" applyBorder="1" applyAlignment="1">
      <alignment horizontal="justify" vertical="top" wrapText="1"/>
    </xf>
    <xf numFmtId="0" fontId="8" fillId="24" borderId="18" xfId="0" applyFont="1" applyFill="1" applyBorder="1" applyAlignment="1">
      <alignment vertical="center" wrapText="1"/>
    </xf>
    <xf numFmtId="2" fontId="7" fillId="27" borderId="36" xfId="0" applyNumberFormat="1" applyFont="1" applyFill="1" applyBorder="1" applyAlignment="1">
      <alignment vertical="center"/>
    </xf>
    <xf numFmtId="0" fontId="8" fillId="0" borderId="37" xfId="0" applyFont="1" applyBorder="1" applyAlignment="1">
      <alignment horizontal="center" vertical="center"/>
    </xf>
    <xf numFmtId="0" fontId="8" fillId="0" borderId="38" xfId="0" applyFont="1" applyBorder="1" applyAlignment="1">
      <alignment vertical="center" wrapText="1"/>
    </xf>
    <xf numFmtId="0" fontId="8" fillId="0" borderId="38" xfId="0" applyFont="1" applyBorder="1" applyAlignment="1">
      <alignment vertical="center"/>
    </xf>
    <xf numFmtId="0" fontId="7" fillId="24" borderId="36" xfId="0" applyFont="1" applyFill="1" applyBorder="1" applyAlignment="1">
      <alignment horizontal="left" vertical="center" wrapText="1"/>
    </xf>
    <xf numFmtId="0" fontId="7" fillId="27" borderId="12" xfId="0" applyFont="1" applyFill="1" applyBorder="1" applyAlignment="1">
      <alignment horizontal="center" vertical="center"/>
    </xf>
    <xf numFmtId="0" fontId="2" fillId="32" borderId="41" xfId="0" applyFont="1" applyFill="1" applyBorder="1" applyAlignment="1">
      <alignment horizontal="justify" vertical="top" wrapText="1"/>
    </xf>
    <xf numFmtId="0" fontId="2" fillId="32" borderId="42" xfId="0" applyFont="1" applyFill="1" applyBorder="1" applyAlignment="1">
      <alignment horizontal="justify" vertical="top" wrapText="1"/>
    </xf>
    <xf numFmtId="0" fontId="5" fillId="0" borderId="40" xfId="0" applyFont="1" applyBorder="1" applyAlignment="1">
      <alignment horizontal="justify" vertical="top" wrapText="1"/>
    </xf>
    <xf numFmtId="0" fontId="5" fillId="0" borderId="34" xfId="0" applyFont="1" applyBorder="1" applyAlignment="1">
      <alignment horizontal="justify" vertical="top" wrapText="1"/>
    </xf>
    <xf numFmtId="0" fontId="2" fillId="32" borderId="40" xfId="0" applyFont="1" applyFill="1" applyBorder="1" applyAlignment="1">
      <alignment horizontal="justify" vertical="top" wrapText="1"/>
    </xf>
    <xf numFmtId="0" fontId="2" fillId="32" borderId="34" xfId="0" applyFont="1" applyFill="1" applyBorder="1" applyAlignment="1">
      <alignment horizontal="justify" vertical="top" wrapText="1"/>
    </xf>
    <xf numFmtId="1" fontId="0" fillId="0" borderId="0" xfId="0" applyNumberFormat="1"/>
    <xf numFmtId="0" fontId="11" fillId="32" borderId="41" xfId="0" applyFont="1" applyFill="1" applyBorder="1" applyAlignment="1">
      <alignment horizontal="justify" vertical="top" wrapText="1"/>
    </xf>
    <xf numFmtId="0" fontId="11" fillId="32" borderId="42" xfId="0" applyFont="1" applyFill="1" applyBorder="1" applyAlignment="1">
      <alignment horizontal="justify" vertical="top" wrapText="1"/>
    </xf>
    <xf numFmtId="10" fontId="0" fillId="0" borderId="0" xfId="0" applyNumberFormat="1"/>
    <xf numFmtId="0" fontId="11" fillId="25" borderId="32" xfId="0" applyFont="1" applyFill="1" applyBorder="1" applyAlignment="1">
      <alignment horizontal="justify" vertical="top" wrapText="1"/>
    </xf>
    <xf numFmtId="0" fontId="5" fillId="25" borderId="34" xfId="0" applyFont="1" applyFill="1" applyBorder="1" applyAlignment="1">
      <alignment horizontal="justify" vertical="top" wrapText="1"/>
    </xf>
    <xf numFmtId="0" fontId="0" fillId="25" borderId="0" xfId="0" applyFill="1"/>
    <xf numFmtId="0" fontId="11" fillId="28" borderId="32" xfId="0" applyFont="1" applyFill="1" applyBorder="1" applyAlignment="1">
      <alignment horizontal="justify" vertical="top" wrapText="1"/>
    </xf>
    <xf numFmtId="1" fontId="0" fillId="28" borderId="0" xfId="0" applyNumberFormat="1" applyFill="1"/>
    <xf numFmtId="0" fontId="0" fillId="28" borderId="0" xfId="0" applyFill="1"/>
    <xf numFmtId="0" fontId="11" fillId="34" borderId="32" xfId="0" applyFont="1" applyFill="1" applyBorder="1" applyAlignment="1">
      <alignment horizontal="justify" vertical="top" wrapText="1"/>
    </xf>
    <xf numFmtId="1" fontId="0" fillId="34" borderId="0" xfId="0" applyNumberFormat="1" applyFill="1"/>
    <xf numFmtId="0" fontId="0" fillId="34" borderId="0" xfId="0" applyFill="1"/>
    <xf numFmtId="0" fontId="11" fillId="24" borderId="32" xfId="0" applyFont="1" applyFill="1" applyBorder="1" applyAlignment="1">
      <alignment horizontal="justify" vertical="top" wrapText="1"/>
    </xf>
    <xf numFmtId="1" fontId="0" fillId="24" borderId="0" xfId="0" applyNumberFormat="1" applyFill="1"/>
    <xf numFmtId="0" fontId="11" fillId="26" borderId="32" xfId="0" applyFont="1" applyFill="1" applyBorder="1" applyAlignment="1">
      <alignment horizontal="justify" vertical="top" wrapText="1"/>
    </xf>
    <xf numFmtId="1" fontId="0" fillId="26" borderId="0" xfId="0" applyNumberFormat="1" applyFill="1"/>
    <xf numFmtId="1" fontId="12" fillId="24" borderId="0" xfId="0" applyNumberFormat="1" applyFont="1" applyFill="1"/>
    <xf numFmtId="1" fontId="6" fillId="0" borderId="0" xfId="0" applyNumberFormat="1" applyFont="1"/>
    <xf numFmtId="1" fontId="10" fillId="33" borderId="36" xfId="0" applyNumberFormat="1" applyFont="1" applyFill="1" applyBorder="1" applyAlignment="1">
      <alignment vertical="center"/>
    </xf>
    <xf numFmtId="1" fontId="8" fillId="24" borderId="36" xfId="0" applyNumberFormat="1" applyFont="1" applyFill="1" applyBorder="1" applyAlignment="1">
      <alignment horizontal="center" vertical="center" wrapText="1"/>
    </xf>
    <xf numFmtId="1" fontId="7" fillId="27" borderId="38" xfId="0" applyNumberFormat="1" applyFont="1" applyFill="1" applyBorder="1" applyAlignment="1">
      <alignment horizontal="center" vertical="center"/>
    </xf>
    <xf numFmtId="1" fontId="7" fillId="27" borderId="12" xfId="0" applyNumberFormat="1" applyFont="1" applyFill="1" applyBorder="1" applyAlignment="1">
      <alignment vertical="center"/>
    </xf>
    <xf numFmtId="1" fontId="8" fillId="0" borderId="14" xfId="0" applyNumberFormat="1" applyFont="1" applyFill="1" applyBorder="1" applyAlignment="1">
      <alignment vertical="center"/>
    </xf>
    <xf numFmtId="1" fontId="8" fillId="0" borderId="17" xfId="0" applyNumberFormat="1" applyFont="1" applyFill="1" applyBorder="1" applyAlignment="1">
      <alignment vertical="center"/>
    </xf>
    <xf numFmtId="1" fontId="8" fillId="27" borderId="12" xfId="0" applyNumberFormat="1" applyFont="1" applyFill="1" applyBorder="1" applyAlignment="1">
      <alignment vertical="center"/>
    </xf>
    <xf numFmtId="1" fontId="8" fillId="0" borderId="38" xfId="0" applyNumberFormat="1" applyFont="1" applyBorder="1" applyAlignment="1">
      <alignment vertical="center"/>
    </xf>
    <xf numFmtId="1" fontId="7" fillId="27" borderId="12" xfId="0" applyNumberFormat="1" applyFont="1" applyFill="1" applyBorder="1" applyAlignment="1">
      <alignment horizontal="center" vertical="center"/>
    </xf>
    <xf numFmtId="1" fontId="8" fillId="27" borderId="14" xfId="0" applyNumberFormat="1" applyFont="1" applyFill="1" applyBorder="1" applyAlignment="1">
      <alignment vertical="center"/>
    </xf>
    <xf numFmtId="1" fontId="8" fillId="24" borderId="17" xfId="0" applyNumberFormat="1" applyFont="1" applyFill="1" applyBorder="1" applyAlignment="1">
      <alignment vertical="center"/>
    </xf>
    <xf numFmtId="1" fontId="6" fillId="0" borderId="0" xfId="0" applyNumberFormat="1" applyFont="1" applyAlignment="1">
      <alignment vertical="center"/>
    </xf>
    <xf numFmtId="1" fontId="7" fillId="27" borderId="38" xfId="0" applyNumberFormat="1" applyFont="1" applyFill="1" applyBorder="1" applyAlignment="1">
      <alignment horizontal="center" vertical="center" wrapText="1"/>
    </xf>
    <xf numFmtId="2" fontId="8" fillId="0" borderId="43" xfId="0" applyNumberFormat="1" applyFont="1" applyFill="1" applyBorder="1" applyAlignment="1">
      <alignment vertical="center"/>
    </xf>
    <xf numFmtId="2" fontId="8" fillId="0" borderId="16" xfId="0" applyNumberFormat="1" applyFont="1" applyFill="1" applyBorder="1" applyAlignment="1">
      <alignment horizontal="center" vertical="center"/>
    </xf>
    <xf numFmtId="2" fontId="8" fillId="0" borderId="13" xfId="0" applyNumberFormat="1" applyFont="1" applyFill="1" applyBorder="1" applyAlignment="1">
      <alignment horizontal="center" vertical="center"/>
    </xf>
    <xf numFmtId="0" fontId="8" fillId="35" borderId="14" xfId="0" applyFont="1" applyFill="1" applyBorder="1" applyAlignment="1">
      <alignment vertical="center" wrapText="1"/>
    </xf>
    <xf numFmtId="0" fontId="8" fillId="35" borderId="14" xfId="0" applyFont="1" applyFill="1" applyBorder="1" applyAlignment="1">
      <alignment vertical="center"/>
    </xf>
    <xf numFmtId="1" fontId="8" fillId="35" borderId="14" xfId="0" applyNumberFormat="1" applyFont="1" applyFill="1" applyBorder="1" applyAlignment="1">
      <alignment vertical="center"/>
    </xf>
    <xf numFmtId="2" fontId="8" fillId="35" borderId="14" xfId="0" applyNumberFormat="1" applyFont="1" applyFill="1" applyBorder="1" applyAlignment="1">
      <alignment vertical="center"/>
    </xf>
    <xf numFmtId="0" fontId="8" fillId="35" borderId="13" xfId="0" applyFont="1" applyFill="1" applyBorder="1" applyAlignment="1">
      <alignment horizontal="center" vertical="center"/>
    </xf>
    <xf numFmtId="0" fontId="8" fillId="35" borderId="15" xfId="0" applyFont="1" applyFill="1" applyBorder="1" applyAlignment="1">
      <alignment vertical="center" wrapText="1"/>
    </xf>
    <xf numFmtId="0" fontId="8" fillId="35" borderId="16" xfId="0" applyFont="1" applyFill="1" applyBorder="1" applyAlignment="1">
      <alignment horizontal="center" vertical="center"/>
    </xf>
    <xf numFmtId="0" fontId="8" fillId="35" borderId="17" xfId="0" applyFont="1" applyFill="1" applyBorder="1" applyAlignment="1">
      <alignment vertical="center" wrapText="1"/>
    </xf>
    <xf numFmtId="0" fontId="8" fillId="35" borderId="17" xfId="0" applyFont="1" applyFill="1" applyBorder="1" applyAlignment="1">
      <alignment vertical="center"/>
    </xf>
    <xf numFmtId="2" fontId="8" fillId="35" borderId="17" xfId="0" applyNumberFormat="1" applyFont="1" applyFill="1" applyBorder="1" applyAlignment="1">
      <alignment vertical="center"/>
    </xf>
    <xf numFmtId="0" fontId="8" fillId="35" borderId="18" xfId="0" applyFont="1" applyFill="1" applyBorder="1" applyAlignment="1">
      <alignment vertical="center" wrapText="1"/>
    </xf>
    <xf numFmtId="0" fontId="15" fillId="0" borderId="14" xfId="0" applyFont="1" applyFill="1" applyBorder="1" applyAlignment="1">
      <alignment vertical="center" wrapText="1"/>
    </xf>
    <xf numFmtId="0" fontId="15" fillId="0" borderId="14" xfId="1" applyFont="1" applyFill="1" applyBorder="1" applyAlignment="1">
      <alignment vertical="center" wrapText="1"/>
    </xf>
    <xf numFmtId="0" fontId="15" fillId="0" borderId="14" xfId="1" applyFont="1" applyFill="1" applyBorder="1" applyAlignment="1">
      <alignment vertical="center"/>
    </xf>
    <xf numFmtId="0" fontId="15" fillId="0" borderId="17" xfId="0" applyFont="1" applyFill="1" applyBorder="1" applyAlignment="1">
      <alignment vertical="center" wrapText="1"/>
    </xf>
    <xf numFmtId="0" fontId="6" fillId="0" borderId="17" xfId="0" applyFont="1" applyBorder="1" applyAlignment="1">
      <alignment vertical="center" wrapText="1"/>
    </xf>
    <xf numFmtId="1" fontId="8" fillId="27" borderId="20" xfId="0" applyNumberFormat="1" applyFont="1" applyFill="1" applyBorder="1" applyAlignment="1">
      <alignment vertical="center" wrapText="1"/>
    </xf>
    <xf numFmtId="0" fontId="7" fillId="0" borderId="13" xfId="0" applyFont="1" applyFill="1" applyBorder="1" applyAlignment="1">
      <alignment horizontal="center" vertical="center"/>
    </xf>
    <xf numFmtId="0" fontId="7" fillId="0" borderId="14" xfId="0" applyFont="1" applyFill="1" applyBorder="1" applyAlignment="1">
      <alignment vertical="center" wrapText="1"/>
    </xf>
    <xf numFmtId="0" fontId="7" fillId="0" borderId="14" xfId="0" applyFont="1" applyFill="1" applyBorder="1" applyAlignment="1">
      <alignment vertical="center"/>
    </xf>
    <xf numFmtId="1" fontId="7" fillId="0" borderId="14" xfId="0" applyNumberFormat="1" applyFont="1" applyFill="1" applyBorder="1" applyAlignment="1">
      <alignment vertical="center"/>
    </xf>
    <xf numFmtId="2" fontId="7" fillId="0" borderId="14" xfId="0" applyNumberFormat="1" applyFont="1" applyFill="1" applyBorder="1" applyAlignment="1">
      <alignment vertical="center"/>
    </xf>
    <xf numFmtId="0" fontId="7" fillId="0" borderId="15" xfId="0" applyFont="1" applyFill="1" applyBorder="1" applyAlignment="1">
      <alignment vertical="center" wrapText="1"/>
    </xf>
    <xf numFmtId="1" fontId="7" fillId="27" borderId="20" xfId="0" applyNumberFormat="1" applyFont="1" applyFill="1" applyBorder="1" applyAlignment="1">
      <alignment vertical="center" wrapText="1"/>
    </xf>
    <xf numFmtId="1" fontId="6" fillId="0" borderId="14" xfId="0" applyNumberFormat="1" applyFont="1" applyBorder="1"/>
    <xf numFmtId="0" fontId="6" fillId="0" borderId="14" xfId="0" applyFont="1" applyBorder="1"/>
    <xf numFmtId="1" fontId="17" fillId="0" borderId="14" xfId="0" applyNumberFormat="1" applyFont="1" applyBorder="1"/>
    <xf numFmtId="1" fontId="6" fillId="0" borderId="14" xfId="0" applyNumberFormat="1" applyFont="1" applyFill="1" applyBorder="1"/>
    <xf numFmtId="0" fontId="8" fillId="0" borderId="14" xfId="0" applyFont="1" applyBorder="1" applyAlignment="1">
      <alignment vertical="center"/>
    </xf>
    <xf numFmtId="1" fontId="8" fillId="0" borderId="14" xfId="0" applyNumberFormat="1" applyFont="1" applyBorder="1" applyAlignment="1">
      <alignment vertical="center"/>
    </xf>
    <xf numFmtId="2" fontId="8" fillId="0" borderId="14" xfId="0" applyNumberFormat="1" applyFont="1" applyBorder="1" applyAlignment="1">
      <alignment vertical="center"/>
    </xf>
    <xf numFmtId="0" fontId="6" fillId="0" borderId="0" xfId="0" applyFont="1" applyBorder="1" applyAlignment="1">
      <alignment horizontal="center" vertical="center"/>
    </xf>
    <xf numFmtId="0" fontId="6" fillId="0" borderId="0" xfId="0" applyFont="1" applyBorder="1" applyAlignment="1">
      <alignment vertical="center"/>
    </xf>
    <xf numFmtId="0" fontId="8" fillId="0" borderId="21" xfId="0" applyFont="1" applyFill="1" applyBorder="1" applyAlignment="1">
      <alignment vertical="center" wrapText="1"/>
    </xf>
    <xf numFmtId="2" fontId="7" fillId="27" borderId="20" xfId="0" applyNumberFormat="1" applyFont="1" applyFill="1" applyBorder="1" applyAlignment="1">
      <alignment vertical="center"/>
    </xf>
    <xf numFmtId="2" fontId="8" fillId="0" borderId="15" xfId="0" applyNumberFormat="1" applyFont="1" applyFill="1" applyBorder="1" applyAlignment="1">
      <alignment vertical="center"/>
    </xf>
    <xf numFmtId="2" fontId="7" fillId="0" borderId="15" xfId="0" applyNumberFormat="1" applyFont="1" applyFill="1" applyBorder="1" applyAlignment="1">
      <alignment vertical="center"/>
    </xf>
    <xf numFmtId="2" fontId="8" fillId="0" borderId="18" xfId="0" applyNumberFormat="1" applyFont="1" applyFill="1" applyBorder="1" applyAlignment="1">
      <alignment vertical="center"/>
    </xf>
    <xf numFmtId="0" fontId="8" fillId="27" borderId="44" xfId="0" applyFont="1" applyFill="1" applyBorder="1" applyAlignment="1">
      <alignment vertical="center" wrapText="1"/>
    </xf>
    <xf numFmtId="0" fontId="7" fillId="27" borderId="36" xfId="0" applyFont="1" applyFill="1" applyBorder="1" applyAlignment="1">
      <alignment vertical="center" wrapText="1"/>
    </xf>
    <xf numFmtId="1" fontId="8" fillId="27" borderId="36" xfId="0" applyNumberFormat="1" applyFont="1" applyFill="1" applyBorder="1" applyAlignment="1">
      <alignment vertical="center"/>
    </xf>
    <xf numFmtId="2" fontId="8" fillId="27" borderId="36" xfId="0" applyNumberFormat="1" applyFont="1" applyFill="1" applyBorder="1" applyAlignment="1">
      <alignment vertical="center"/>
    </xf>
    <xf numFmtId="0" fontId="8" fillId="0" borderId="21" xfId="0" applyFont="1" applyBorder="1" applyAlignment="1">
      <alignment vertical="center" wrapText="1"/>
    </xf>
    <xf numFmtId="0" fontId="8" fillId="0" borderId="13" xfId="0" applyFont="1" applyBorder="1" applyAlignment="1">
      <alignment horizontal="center" vertical="center"/>
    </xf>
    <xf numFmtId="0" fontId="7" fillId="27" borderId="45" xfId="0" applyFont="1" applyFill="1" applyBorder="1" applyAlignment="1">
      <alignment horizontal="center" vertical="center"/>
    </xf>
    <xf numFmtId="0" fontId="40" fillId="0" borderId="14" xfId="0" applyFont="1" applyBorder="1" applyAlignment="1">
      <alignment horizontal="left" readingOrder="1"/>
    </xf>
    <xf numFmtId="0" fontId="40" fillId="0" borderId="17" xfId="0" applyFont="1" applyBorder="1" applyAlignment="1">
      <alignment horizontal="left" readingOrder="1"/>
    </xf>
    <xf numFmtId="1" fontId="17" fillId="0" borderId="21" xfId="0" applyNumberFormat="1" applyFont="1" applyBorder="1"/>
    <xf numFmtId="1" fontId="6" fillId="0" borderId="21" xfId="0" applyNumberFormat="1" applyFont="1" applyFill="1" applyBorder="1"/>
    <xf numFmtId="0" fontId="8" fillId="0" borderId="13" xfId="0" applyFont="1" applyFill="1" applyBorder="1" applyAlignment="1">
      <alignment vertical="center" wrapText="1"/>
    </xf>
    <xf numFmtId="0" fontId="7" fillId="0" borderId="13" xfId="0" applyFont="1" applyFill="1" applyBorder="1" applyAlignment="1">
      <alignment vertical="center" wrapText="1"/>
    </xf>
    <xf numFmtId="0" fontId="8" fillId="0" borderId="16" xfId="0" applyFont="1" applyFill="1" applyBorder="1" applyAlignment="1">
      <alignment vertical="center" wrapText="1"/>
    </xf>
    <xf numFmtId="1" fontId="17" fillId="0" borderId="11" xfId="0" applyNumberFormat="1" applyFont="1" applyFill="1" applyBorder="1"/>
    <xf numFmtId="1" fontId="17" fillId="0" borderId="12" xfId="0" applyNumberFormat="1" applyFont="1" applyBorder="1"/>
    <xf numFmtId="1" fontId="17" fillId="0" borderId="20" xfId="0" applyNumberFormat="1" applyFont="1" applyBorder="1"/>
    <xf numFmtId="1" fontId="17" fillId="0" borderId="13" xfId="0" applyNumberFormat="1" applyFont="1" applyBorder="1"/>
    <xf numFmtId="1" fontId="17" fillId="0" borderId="15" xfId="0" applyNumberFormat="1" applyFont="1" applyBorder="1"/>
    <xf numFmtId="1" fontId="6" fillId="0" borderId="13" xfId="0" applyNumberFormat="1" applyFont="1" applyFill="1" applyBorder="1"/>
    <xf numFmtId="1" fontId="6" fillId="0" borderId="15" xfId="0" applyNumberFormat="1" applyFont="1" applyBorder="1"/>
    <xf numFmtId="0" fontId="6" fillId="0" borderId="13" xfId="0" applyFont="1" applyBorder="1"/>
    <xf numFmtId="1" fontId="6" fillId="0" borderId="16" xfId="0" applyNumberFormat="1" applyFont="1" applyFill="1" applyBorder="1"/>
    <xf numFmtId="1" fontId="6" fillId="0" borderId="17" xfId="0" applyNumberFormat="1" applyFont="1" applyBorder="1"/>
    <xf numFmtId="1" fontId="6" fillId="0" borderId="18" xfId="0" applyNumberFormat="1" applyFont="1" applyBorder="1"/>
    <xf numFmtId="0" fontId="6" fillId="0" borderId="15" xfId="0" applyFont="1" applyBorder="1"/>
    <xf numFmtId="1" fontId="6" fillId="0" borderId="17" xfId="0" applyNumberFormat="1" applyFont="1" applyFill="1" applyBorder="1"/>
    <xf numFmtId="0" fontId="7" fillId="24" borderId="46" xfId="0" applyFont="1" applyFill="1" applyBorder="1" applyAlignment="1">
      <alignment horizontal="center" vertical="center" wrapText="1"/>
    </xf>
    <xf numFmtId="0" fontId="7" fillId="27" borderId="47" xfId="0" applyFont="1" applyFill="1" applyBorder="1" applyAlignment="1">
      <alignment horizontal="center" vertical="center" wrapText="1"/>
    </xf>
    <xf numFmtId="2" fontId="7" fillId="27" borderId="48" xfId="0" applyNumberFormat="1" applyFont="1" applyFill="1" applyBorder="1" applyAlignment="1">
      <alignment vertical="center"/>
    </xf>
    <xf numFmtId="2" fontId="8" fillId="0" borderId="49" xfId="0" applyNumberFormat="1" applyFont="1" applyFill="1" applyBorder="1" applyAlignment="1">
      <alignment vertical="center"/>
    </xf>
    <xf numFmtId="2" fontId="7" fillId="0" borderId="49" xfId="0" applyNumberFormat="1" applyFont="1" applyFill="1" applyBorder="1" applyAlignment="1">
      <alignment vertical="center"/>
    </xf>
    <xf numFmtId="2" fontId="8" fillId="0" borderId="50" xfId="0" applyNumberFormat="1" applyFont="1" applyFill="1" applyBorder="1" applyAlignment="1">
      <alignment vertical="center"/>
    </xf>
    <xf numFmtId="2" fontId="7" fillId="27" borderId="48" xfId="0" applyNumberFormat="1" applyFont="1" applyFill="1" applyBorder="1" applyAlignment="1">
      <alignment vertical="center" wrapText="1"/>
    </xf>
    <xf numFmtId="2" fontId="8" fillId="35" borderId="49" xfId="0" applyNumberFormat="1" applyFont="1" applyFill="1" applyBorder="1" applyAlignment="1">
      <alignment vertical="center"/>
    </xf>
    <xf numFmtId="2" fontId="8" fillId="35" borderId="50" xfId="0" applyNumberFormat="1" applyFont="1" applyFill="1" applyBorder="1" applyAlignment="1">
      <alignment vertical="center"/>
    </xf>
    <xf numFmtId="2" fontId="7" fillId="27" borderId="51" xfId="0" applyNumberFormat="1" applyFont="1" applyFill="1" applyBorder="1" applyAlignment="1">
      <alignment vertical="center"/>
    </xf>
    <xf numFmtId="2" fontId="8" fillId="0" borderId="49" xfId="0" applyNumberFormat="1" applyFont="1" applyBorder="1" applyAlignment="1">
      <alignment vertical="center"/>
    </xf>
    <xf numFmtId="0" fontId="8" fillId="27" borderId="35" xfId="0" applyFont="1" applyFill="1" applyBorder="1" applyAlignment="1">
      <alignment vertical="center" wrapText="1"/>
    </xf>
    <xf numFmtId="0" fontId="8" fillId="0" borderId="11" xfId="0" applyFont="1" applyFill="1" applyBorder="1" applyAlignment="1">
      <alignment vertical="center" wrapText="1"/>
    </xf>
    <xf numFmtId="0" fontId="8" fillId="0" borderId="20" xfId="0" applyFont="1" applyFill="1" applyBorder="1" applyAlignment="1">
      <alignment vertical="center" wrapText="1"/>
    </xf>
    <xf numFmtId="1" fontId="6" fillId="0" borderId="43" xfId="0" applyNumberFormat="1" applyFont="1" applyBorder="1"/>
    <xf numFmtId="0" fontId="6" fillId="0" borderId="43" xfId="0" applyFont="1" applyBorder="1"/>
    <xf numFmtId="0" fontId="8" fillId="27" borderId="36" xfId="0" applyFont="1" applyFill="1" applyBorder="1" applyAlignment="1">
      <alignment vertical="center" wrapText="1"/>
    </xf>
    <xf numFmtId="1" fontId="8" fillId="27" borderId="35" xfId="0" applyNumberFormat="1" applyFont="1" applyFill="1" applyBorder="1" applyAlignment="1">
      <alignment vertical="center" wrapText="1"/>
    </xf>
    <xf numFmtId="1" fontId="8" fillId="27" borderId="36" xfId="0" applyNumberFormat="1" applyFont="1" applyFill="1" applyBorder="1" applyAlignment="1">
      <alignment vertical="center" wrapText="1"/>
    </xf>
    <xf numFmtId="1" fontId="8" fillId="27" borderId="29" xfId="0" applyNumberFormat="1" applyFont="1" applyFill="1" applyBorder="1" applyAlignment="1">
      <alignment vertical="center" wrapText="1"/>
    </xf>
    <xf numFmtId="0" fontId="8" fillId="27" borderId="11" xfId="0" applyFont="1" applyFill="1" applyBorder="1" applyAlignment="1">
      <alignment vertical="center" wrapText="1"/>
    </xf>
    <xf numFmtId="1" fontId="8" fillId="27" borderId="12" xfId="0" applyNumberFormat="1" applyFont="1" applyFill="1" applyBorder="1" applyAlignment="1">
      <alignment vertical="center" wrapText="1"/>
    </xf>
    <xf numFmtId="1" fontId="8" fillId="27" borderId="44" xfId="0" applyNumberFormat="1" applyFont="1" applyFill="1" applyBorder="1" applyAlignment="1">
      <alignment vertical="center" wrapText="1"/>
    </xf>
    <xf numFmtId="1" fontId="6" fillId="0" borderId="21" xfId="0" applyNumberFormat="1" applyFont="1" applyBorder="1"/>
    <xf numFmtId="2" fontId="7" fillId="0" borderId="21" xfId="0" applyNumberFormat="1" applyFont="1" applyFill="1" applyBorder="1" applyAlignment="1">
      <alignment vertical="center"/>
    </xf>
    <xf numFmtId="1" fontId="6" fillId="0" borderId="22" xfId="0" applyNumberFormat="1" applyFont="1" applyBorder="1"/>
    <xf numFmtId="1" fontId="7" fillId="27" borderId="12" xfId="0" applyNumberFormat="1" applyFont="1" applyFill="1" applyBorder="1" applyAlignment="1">
      <alignment vertical="center" wrapText="1"/>
    </xf>
    <xf numFmtId="1" fontId="7" fillId="27" borderId="44" xfId="0" applyNumberFormat="1" applyFont="1" applyFill="1" applyBorder="1" applyAlignment="1">
      <alignment vertical="center" wrapText="1"/>
    </xf>
    <xf numFmtId="1" fontId="6" fillId="0" borderId="22" xfId="0" applyNumberFormat="1" applyFont="1" applyFill="1" applyBorder="1"/>
    <xf numFmtId="0" fontId="8" fillId="35" borderId="13" xfId="0" applyFont="1" applyFill="1" applyBorder="1" applyAlignment="1">
      <alignment vertical="center" wrapText="1"/>
    </xf>
    <xf numFmtId="0" fontId="8" fillId="35" borderId="16" xfId="0" applyFont="1" applyFill="1" applyBorder="1" applyAlignment="1">
      <alignment vertical="center" wrapText="1"/>
    </xf>
    <xf numFmtId="1" fontId="8" fillId="27" borderId="39" xfId="0" applyNumberFormat="1" applyFont="1" applyFill="1" applyBorder="1" applyAlignment="1">
      <alignment vertical="center" wrapText="1"/>
    </xf>
    <xf numFmtId="0" fontId="8" fillId="0" borderId="13" xfId="0" applyFont="1" applyBorder="1" applyAlignment="1">
      <alignment vertical="center" wrapText="1"/>
    </xf>
    <xf numFmtId="2" fontId="7" fillId="27" borderId="29" xfId="0" applyNumberFormat="1" applyFont="1" applyFill="1" applyBorder="1" applyAlignment="1">
      <alignment vertical="center"/>
    </xf>
    <xf numFmtId="2" fontId="7" fillId="27" borderId="39" xfId="0" applyNumberFormat="1" applyFont="1" applyFill="1" applyBorder="1" applyAlignment="1">
      <alignment vertical="center"/>
    </xf>
    <xf numFmtId="0" fontId="8" fillId="0" borderId="0" xfId="0" applyFont="1" applyBorder="1" applyAlignment="1">
      <alignment horizontal="center" vertical="center"/>
    </xf>
    <xf numFmtId="0" fontId="8" fillId="0" borderId="0" xfId="0" applyFont="1" applyBorder="1" applyAlignment="1">
      <alignment vertical="center" wrapText="1"/>
    </xf>
    <xf numFmtId="0" fontId="8" fillId="0" borderId="0" xfId="0" applyFont="1" applyBorder="1" applyAlignment="1">
      <alignment vertical="center"/>
    </xf>
    <xf numFmtId="1" fontId="8" fillId="0" borderId="0" xfId="0" applyNumberFormat="1" applyFont="1" applyBorder="1" applyAlignment="1">
      <alignment vertical="center"/>
    </xf>
    <xf numFmtId="2" fontId="8" fillId="0" borderId="0" xfId="0" applyNumberFormat="1" applyFont="1" applyBorder="1" applyAlignment="1">
      <alignment vertical="center"/>
    </xf>
    <xf numFmtId="1" fontId="6" fillId="0" borderId="0" xfId="0" applyNumberFormat="1" applyFont="1" applyBorder="1"/>
    <xf numFmtId="0" fontId="6" fillId="0" borderId="0" xfId="0" applyFont="1" applyBorder="1"/>
    <xf numFmtId="0" fontId="8" fillId="0" borderId="52" xfId="0" applyFont="1" applyBorder="1" applyAlignment="1">
      <alignment horizontal="center" vertical="center"/>
    </xf>
    <xf numFmtId="0" fontId="8" fillId="0" borderId="43" xfId="0" applyFont="1" applyBorder="1" applyAlignment="1">
      <alignment vertical="center" wrapText="1"/>
    </xf>
    <xf numFmtId="0" fontId="8" fillId="0" borderId="43" xfId="0" applyFont="1" applyBorder="1" applyAlignment="1">
      <alignment vertical="center"/>
    </xf>
    <xf numFmtId="1" fontId="8" fillId="0" borderId="43" xfId="0" applyNumberFormat="1" applyFont="1" applyBorder="1" applyAlignment="1">
      <alignment vertical="center"/>
    </xf>
    <xf numFmtId="2" fontId="8" fillId="0" borderId="43" xfId="0" applyNumberFormat="1" applyFont="1" applyBorder="1" applyAlignment="1">
      <alignment vertical="center"/>
    </xf>
    <xf numFmtId="2" fontId="8" fillId="0" borderId="53" xfId="0" applyNumberFormat="1" applyFont="1" applyBorder="1" applyAlignment="1">
      <alignment vertical="center"/>
    </xf>
    <xf numFmtId="0" fontId="8" fillId="0" borderId="52" xfId="0" applyFont="1" applyBorder="1" applyAlignment="1">
      <alignment vertical="center" wrapText="1"/>
    </xf>
    <xf numFmtId="0" fontId="8" fillId="0" borderId="54" xfId="0" applyFont="1" applyBorder="1" applyAlignment="1">
      <alignment vertical="center" wrapText="1"/>
    </xf>
    <xf numFmtId="1" fontId="6" fillId="0" borderId="55" xfId="0" applyNumberFormat="1" applyFont="1" applyBorder="1"/>
    <xf numFmtId="1" fontId="6" fillId="0" borderId="54" xfId="0" applyNumberFormat="1" applyFont="1" applyBorder="1"/>
    <xf numFmtId="0" fontId="7" fillId="24" borderId="39" xfId="0" applyFont="1" applyFill="1" applyBorder="1" applyAlignment="1">
      <alignment horizontal="center" vertical="center" wrapText="1"/>
    </xf>
    <xf numFmtId="0" fontId="7" fillId="27" borderId="35" xfId="0" applyFont="1" applyFill="1" applyBorder="1" applyAlignment="1">
      <alignment horizontal="center" vertical="center" wrapText="1"/>
    </xf>
    <xf numFmtId="0" fontId="7" fillId="27" borderId="36" xfId="0" applyFont="1" applyFill="1" applyBorder="1" applyAlignment="1">
      <alignment horizontal="center" vertical="center"/>
    </xf>
    <xf numFmtId="1" fontId="7" fillId="27" borderId="36" xfId="0" applyNumberFormat="1" applyFont="1" applyFill="1" applyBorder="1" applyAlignment="1">
      <alignment horizontal="center" vertical="center"/>
    </xf>
    <xf numFmtId="0" fontId="7" fillId="27" borderId="36" xfId="0" applyFont="1" applyFill="1" applyBorder="1" applyAlignment="1">
      <alignment vertical="center"/>
    </xf>
    <xf numFmtId="0" fontId="8" fillId="27" borderId="39" xfId="0" applyFont="1" applyFill="1" applyBorder="1" applyAlignment="1">
      <alignment vertical="center" wrapText="1"/>
    </xf>
    <xf numFmtId="0" fontId="7" fillId="27" borderId="29" xfId="0" applyFont="1" applyFill="1" applyBorder="1" applyAlignment="1">
      <alignment vertical="center" wrapText="1"/>
    </xf>
    <xf numFmtId="0" fontId="8" fillId="0" borderId="22" xfId="0" applyFont="1" applyFill="1" applyBorder="1" applyAlignment="1">
      <alignment vertical="center" wrapText="1"/>
    </xf>
    <xf numFmtId="0" fontId="8" fillId="27" borderId="36" xfId="0" applyFont="1" applyFill="1" applyBorder="1" applyAlignment="1">
      <alignment horizontal="left" vertical="center" wrapText="1"/>
    </xf>
    <xf numFmtId="2" fontId="8" fillId="27" borderId="39" xfId="0" applyNumberFormat="1" applyFont="1" applyFill="1" applyBorder="1" applyAlignment="1">
      <alignment vertical="center" wrapText="1"/>
    </xf>
    <xf numFmtId="0" fontId="7" fillId="0" borderId="38" xfId="0" applyFont="1" applyBorder="1" applyAlignment="1">
      <alignment vertical="center"/>
    </xf>
    <xf numFmtId="0" fontId="8" fillId="0" borderId="47" xfId="0" applyFont="1" applyBorder="1" applyAlignment="1">
      <alignment vertical="center"/>
    </xf>
    <xf numFmtId="1" fontId="6" fillId="0" borderId="38" xfId="0" applyNumberFormat="1" applyFont="1" applyBorder="1"/>
    <xf numFmtId="0" fontId="6" fillId="0" borderId="38" xfId="0" applyFont="1" applyBorder="1"/>
    <xf numFmtId="1" fontId="6" fillId="0" borderId="12" xfId="0" applyNumberFormat="1" applyFont="1" applyBorder="1"/>
    <xf numFmtId="0" fontId="6" fillId="0" borderId="20" xfId="0" applyFont="1" applyBorder="1"/>
    <xf numFmtId="2" fontId="7" fillId="24" borderId="18" xfId="0" applyNumberFormat="1" applyFont="1" applyFill="1" applyBorder="1" applyAlignment="1">
      <alignment vertical="center"/>
    </xf>
    <xf numFmtId="1" fontId="6" fillId="0" borderId="44" xfId="0" applyNumberFormat="1" applyFont="1" applyBorder="1"/>
    <xf numFmtId="2" fontId="7" fillId="24" borderId="22" xfId="0" applyNumberFormat="1" applyFont="1" applyFill="1" applyBorder="1" applyAlignment="1">
      <alignment vertical="center"/>
    </xf>
    <xf numFmtId="2" fontId="8" fillId="0" borderId="20" xfId="0" applyNumberFormat="1" applyFont="1" applyBorder="1" applyAlignment="1">
      <alignment vertical="center" wrapText="1"/>
    </xf>
    <xf numFmtId="0" fontId="8" fillId="0" borderId="44" xfId="0" applyFont="1" applyBorder="1" applyAlignment="1">
      <alignment vertical="center" wrapText="1"/>
    </xf>
    <xf numFmtId="0" fontId="8" fillId="24" borderId="22" xfId="0" applyFont="1" applyFill="1" applyBorder="1" applyAlignment="1">
      <alignment vertical="center" wrapText="1"/>
    </xf>
    <xf numFmtId="2" fontId="7" fillId="27" borderId="15" xfId="0" applyNumberFormat="1" applyFont="1" applyFill="1" applyBorder="1" applyAlignment="1">
      <alignment vertical="center"/>
    </xf>
    <xf numFmtId="0" fontId="45" fillId="37" borderId="14" xfId="0" applyFont="1" applyFill="1" applyBorder="1" applyAlignment="1">
      <alignment vertical="top"/>
    </xf>
    <xf numFmtId="0" fontId="46" fillId="0" borderId="0" xfId="0" applyFont="1" applyAlignment="1">
      <alignment vertical="top"/>
    </xf>
    <xf numFmtId="0" fontId="47" fillId="38" borderId="14" xfId="0" applyFont="1" applyFill="1" applyBorder="1" applyAlignment="1">
      <alignment horizontal="center" vertical="top" wrapText="1"/>
    </xf>
    <xf numFmtId="0" fontId="48" fillId="38" borderId="14" xfId="0" applyFont="1" applyFill="1" applyBorder="1" applyAlignment="1">
      <alignment vertical="top" wrapText="1"/>
    </xf>
    <xf numFmtId="0" fontId="48" fillId="38" borderId="14" xfId="0" applyFont="1" applyFill="1" applyBorder="1" applyAlignment="1">
      <alignment horizontal="center" vertical="top" wrapText="1"/>
    </xf>
    <xf numFmtId="0" fontId="49" fillId="0" borderId="14" xfId="1" applyFont="1" applyFill="1" applyBorder="1" applyAlignment="1" applyProtection="1">
      <alignment horizontal="left" vertical="top" wrapText="1"/>
      <protection locked="0"/>
    </xf>
    <xf numFmtId="0" fontId="49" fillId="39" borderId="0" xfId="0" applyFont="1" applyFill="1" applyAlignment="1" applyProtection="1">
      <alignment horizontal="left" vertical="top" wrapText="1"/>
    </xf>
    <xf numFmtId="0" fontId="49" fillId="0" borderId="14" xfId="0" applyFont="1" applyBorder="1" applyAlignment="1" applyProtection="1">
      <alignment horizontal="left" vertical="top"/>
    </xf>
    <xf numFmtId="0" fontId="49" fillId="0" borderId="14" xfId="0" applyFont="1" applyFill="1" applyBorder="1" applyAlignment="1" applyProtection="1">
      <alignment horizontal="left" vertical="top" wrapText="1"/>
    </xf>
    <xf numFmtId="2" fontId="49" fillId="0" borderId="14" xfId="303" applyNumberFormat="1" applyFont="1" applyFill="1" applyBorder="1" applyAlignment="1" applyProtection="1">
      <alignment horizontal="left" vertical="top"/>
      <protection locked="0"/>
    </xf>
    <xf numFmtId="0" fontId="49" fillId="39" borderId="0" xfId="0" applyFont="1" applyFill="1" applyAlignment="1" applyProtection="1">
      <alignment horizontal="left" vertical="top"/>
    </xf>
    <xf numFmtId="2" fontId="49" fillId="0" borderId="14" xfId="303" applyNumberFormat="1" applyFont="1" applyBorder="1" applyAlignment="1" applyProtection="1">
      <alignment horizontal="left" vertical="top"/>
      <protection locked="0"/>
    </xf>
    <xf numFmtId="0" fontId="49" fillId="39" borderId="14" xfId="0" applyFont="1" applyFill="1" applyBorder="1" applyAlignment="1" applyProtection="1">
      <alignment horizontal="left" vertical="top" wrapText="1"/>
    </xf>
    <xf numFmtId="0" fontId="49" fillId="39" borderId="0" xfId="0" applyFont="1" applyFill="1" applyBorder="1" applyAlignment="1" applyProtection="1">
      <alignment horizontal="left" vertical="top" wrapText="1"/>
    </xf>
    <xf numFmtId="0" fontId="44" fillId="40" borderId="14" xfId="0" applyFont="1" applyFill="1" applyBorder="1" applyAlignment="1" applyProtection="1">
      <alignment horizontal="left" vertical="top" wrapText="1"/>
    </xf>
    <xf numFmtId="0" fontId="49" fillId="0" borderId="14" xfId="0" applyFont="1" applyBorder="1" applyAlignment="1" applyProtection="1">
      <alignment horizontal="left" vertical="top" wrapText="1"/>
      <protection locked="0"/>
    </xf>
    <xf numFmtId="0" fontId="49" fillId="39" borderId="14" xfId="1" applyFont="1" applyFill="1" applyBorder="1" applyAlignment="1" applyProtection="1">
      <alignment horizontal="left" vertical="top" wrapText="1"/>
      <protection locked="0"/>
    </xf>
    <xf numFmtId="0" fontId="44" fillId="40" borderId="17" xfId="1" applyFont="1" applyFill="1" applyBorder="1" applyAlignment="1" applyProtection="1">
      <alignment horizontal="left" vertical="top" wrapText="1"/>
      <protection locked="0"/>
    </xf>
    <xf numFmtId="0" fontId="51" fillId="0" borderId="14" xfId="1" applyFont="1" applyFill="1" applyBorder="1" applyAlignment="1" applyProtection="1">
      <alignment horizontal="center" vertical="top" wrapText="1"/>
      <protection locked="0"/>
    </xf>
    <xf numFmtId="1" fontId="49" fillId="0" borderId="14" xfId="303" applyNumberFormat="1" applyFont="1" applyFill="1" applyBorder="1" applyAlignment="1" applyProtection="1">
      <alignment horizontal="center" vertical="top" wrapText="1"/>
      <protection locked="0"/>
    </xf>
    <xf numFmtId="2" fontId="49" fillId="0" borderId="14" xfId="303" applyNumberFormat="1" applyFont="1" applyBorder="1" applyAlignment="1" applyProtection="1">
      <alignment vertical="top" wrapText="1"/>
      <protection locked="0"/>
    </xf>
    <xf numFmtId="1" fontId="49" fillId="0" borderId="14" xfId="303" applyNumberFormat="1" applyFont="1" applyBorder="1" applyAlignment="1" applyProtection="1">
      <alignment vertical="top" wrapText="1"/>
      <protection locked="0"/>
    </xf>
    <xf numFmtId="0" fontId="51" fillId="38" borderId="14" xfId="1" applyFont="1" applyFill="1" applyBorder="1" applyAlignment="1" applyProtection="1">
      <alignment horizontal="left" vertical="top" wrapText="1"/>
      <protection locked="0"/>
    </xf>
    <xf numFmtId="1" fontId="51" fillId="38" borderId="14" xfId="303" applyNumberFormat="1" applyFont="1" applyFill="1" applyBorder="1" applyAlignment="1" applyProtection="1">
      <alignment vertical="top" wrapText="1"/>
      <protection locked="0"/>
    </xf>
    <xf numFmtId="2" fontId="51" fillId="38" borderId="14" xfId="303" applyNumberFormat="1" applyFont="1" applyFill="1" applyBorder="1" applyAlignment="1" applyProtection="1">
      <alignment vertical="top" wrapText="1"/>
      <protection locked="0"/>
    </xf>
    <xf numFmtId="0" fontId="44" fillId="42" borderId="14" xfId="1" applyNumberFormat="1" applyFont="1" applyFill="1" applyBorder="1" applyAlignment="1" applyProtection="1">
      <alignment horizontal="left" vertical="top" wrapText="1"/>
      <protection locked="0"/>
    </xf>
    <xf numFmtId="0" fontId="51" fillId="38" borderId="14" xfId="1" applyFont="1" applyFill="1" applyBorder="1" applyAlignment="1" applyProtection="1">
      <alignment horizontal="center" vertical="top" wrapText="1"/>
      <protection locked="0"/>
    </xf>
    <xf numFmtId="1" fontId="51" fillId="38" borderId="14" xfId="303" applyNumberFormat="1" applyFont="1" applyFill="1" applyBorder="1" applyAlignment="1" applyProtection="1">
      <alignment horizontal="center" vertical="top" wrapText="1"/>
      <protection locked="0"/>
    </xf>
    <xf numFmtId="168" fontId="49" fillId="0" borderId="14" xfId="314" applyNumberFormat="1" applyFont="1" applyFill="1" applyBorder="1" applyAlignment="1" applyProtection="1">
      <alignment horizontal="left" vertical="top" wrapText="1"/>
      <protection locked="0"/>
    </xf>
    <xf numFmtId="168" fontId="51" fillId="38" borderId="14" xfId="314" applyNumberFormat="1" applyFont="1" applyFill="1" applyBorder="1" applyAlignment="1" applyProtection="1">
      <alignment horizontal="left" vertical="top" wrapText="1"/>
      <protection locked="0"/>
    </xf>
    <xf numFmtId="168" fontId="44" fillId="42" borderId="14" xfId="314" applyNumberFormat="1" applyFont="1" applyFill="1" applyBorder="1" applyAlignment="1" applyProtection="1">
      <alignment horizontal="left" vertical="top" wrapText="1"/>
      <protection locked="0"/>
    </xf>
    <xf numFmtId="168" fontId="44" fillId="43" borderId="14" xfId="314" applyNumberFormat="1" applyFont="1" applyFill="1" applyBorder="1" applyAlignment="1" applyProtection="1">
      <alignment horizontal="left" vertical="top" wrapText="1"/>
      <protection locked="0"/>
    </xf>
    <xf numFmtId="0" fontId="51" fillId="38" borderId="14" xfId="0" applyFont="1" applyFill="1" applyBorder="1" applyAlignment="1" applyProtection="1">
      <alignment horizontal="left" vertical="top" wrapText="1"/>
      <protection locked="0"/>
    </xf>
    <xf numFmtId="2" fontId="44" fillId="40" borderId="17" xfId="1" applyNumberFormat="1" applyFont="1" applyFill="1" applyBorder="1" applyAlignment="1" applyProtection="1">
      <alignment horizontal="left" vertical="top" wrapText="1"/>
      <protection locked="0"/>
    </xf>
    <xf numFmtId="168" fontId="53" fillId="0" borderId="14" xfId="314" applyNumberFormat="1" applyFont="1" applyBorder="1" applyAlignment="1" applyProtection="1">
      <alignment horizontal="left" vertical="top" wrapText="1"/>
      <protection locked="0"/>
    </xf>
    <xf numFmtId="168" fontId="53" fillId="39" borderId="14" xfId="314" applyNumberFormat="1" applyFont="1" applyFill="1" applyBorder="1" applyAlignment="1" applyProtection="1">
      <alignment horizontal="left" vertical="top" wrapText="1"/>
      <protection locked="0"/>
    </xf>
    <xf numFmtId="2" fontId="51" fillId="38" borderId="14" xfId="303" applyNumberFormat="1" applyFont="1" applyFill="1" applyBorder="1" applyAlignment="1" applyProtection="1">
      <alignment horizontal="left" vertical="top" wrapText="1"/>
      <protection locked="0"/>
    </xf>
    <xf numFmtId="168" fontId="49" fillId="0" borderId="14" xfId="314" applyNumberFormat="1" applyFont="1" applyBorder="1" applyAlignment="1" applyProtection="1">
      <alignment horizontal="left" vertical="top" wrapText="1"/>
      <protection locked="0"/>
    </xf>
    <xf numFmtId="0" fontId="50" fillId="0" borderId="14" xfId="1" applyFont="1" applyFill="1" applyBorder="1" applyAlignment="1" applyProtection="1">
      <alignment horizontal="left" vertical="top" wrapText="1"/>
      <protection locked="0"/>
    </xf>
    <xf numFmtId="168" fontId="44" fillId="40" borderId="17" xfId="314" applyNumberFormat="1" applyFont="1" applyFill="1" applyBorder="1" applyAlignment="1" applyProtection="1">
      <alignment horizontal="left" vertical="top" wrapText="1"/>
      <protection locked="0"/>
    </xf>
    <xf numFmtId="168" fontId="44" fillId="40" borderId="18" xfId="314" applyNumberFormat="1" applyFont="1" applyFill="1" applyBorder="1" applyAlignment="1" applyProtection="1">
      <alignment horizontal="left" vertical="top" wrapText="1"/>
      <protection locked="0"/>
    </xf>
    <xf numFmtId="0" fontId="43" fillId="42" borderId="14" xfId="1" applyFont="1" applyFill="1" applyBorder="1" applyAlignment="1" applyProtection="1">
      <alignment horizontal="left" vertical="top" wrapText="1"/>
      <protection locked="0"/>
    </xf>
    <xf numFmtId="168" fontId="44" fillId="40" borderId="14" xfId="1" applyNumberFormat="1" applyFont="1" applyFill="1" applyBorder="1" applyAlignment="1" applyProtection="1">
      <alignment horizontal="left" vertical="top" wrapText="1"/>
      <protection locked="0"/>
    </xf>
    <xf numFmtId="169" fontId="49" fillId="0" borderId="14" xfId="477" applyNumberFormat="1" applyFont="1" applyFill="1" applyBorder="1" applyAlignment="1" applyProtection="1">
      <alignment horizontal="left" vertical="top" wrapText="1"/>
      <protection locked="0"/>
    </xf>
    <xf numFmtId="169" fontId="53" fillId="0" borderId="14" xfId="477" applyNumberFormat="1" applyFont="1" applyBorder="1" applyAlignment="1" applyProtection="1">
      <alignment horizontal="left" vertical="top" wrapText="1"/>
      <protection locked="0"/>
    </xf>
    <xf numFmtId="168" fontId="53" fillId="36" borderId="14" xfId="314" applyNumberFormat="1" applyFont="1" applyFill="1" applyBorder="1" applyAlignment="1" applyProtection="1">
      <alignment horizontal="left" vertical="top" wrapText="1"/>
      <protection locked="0"/>
    </xf>
    <xf numFmtId="169" fontId="53" fillId="36" borderId="14" xfId="477" applyNumberFormat="1" applyFont="1" applyFill="1" applyBorder="1" applyAlignment="1" applyProtection="1">
      <alignment horizontal="left" vertical="top" wrapText="1"/>
      <protection locked="0"/>
    </xf>
    <xf numFmtId="0" fontId="53" fillId="0" borderId="14" xfId="1" applyFont="1" applyFill="1" applyBorder="1" applyAlignment="1" applyProtection="1">
      <alignment horizontal="left" vertical="top" wrapText="1"/>
      <protection locked="0"/>
    </xf>
    <xf numFmtId="169" fontId="44" fillId="42" borderId="14" xfId="477" applyNumberFormat="1" applyFont="1" applyFill="1" applyBorder="1" applyAlignment="1" applyProtection="1">
      <alignment horizontal="left" vertical="top" wrapText="1"/>
      <protection locked="0"/>
    </xf>
    <xf numFmtId="0" fontId="55" fillId="35" borderId="0" xfId="1" applyFont="1" applyFill="1" applyBorder="1" applyAlignment="1" applyProtection="1">
      <alignment horizontal="left" vertical="top" wrapText="1"/>
      <protection locked="0"/>
    </xf>
    <xf numFmtId="169" fontId="51" fillId="38" borderId="14" xfId="477" applyNumberFormat="1" applyFont="1" applyFill="1" applyBorder="1" applyAlignment="1" applyProtection="1">
      <alignment horizontal="left" vertical="top" wrapText="1"/>
      <protection locked="0"/>
    </xf>
    <xf numFmtId="168" fontId="56" fillId="38" borderId="14" xfId="314" applyNumberFormat="1" applyFont="1" applyFill="1" applyBorder="1" applyAlignment="1" applyProtection="1">
      <alignment horizontal="left" vertical="top" wrapText="1"/>
      <protection locked="0"/>
    </xf>
    <xf numFmtId="169" fontId="44" fillId="43" borderId="14" xfId="477" applyNumberFormat="1" applyFont="1" applyFill="1" applyBorder="1" applyAlignment="1" applyProtection="1">
      <alignment horizontal="left" vertical="top" wrapText="1"/>
      <protection locked="0"/>
    </xf>
    <xf numFmtId="168" fontId="44" fillId="40" borderId="14" xfId="314" applyNumberFormat="1" applyFont="1" applyFill="1" applyBorder="1" applyAlignment="1" applyProtection="1">
      <alignment horizontal="left" vertical="top" wrapText="1"/>
      <protection locked="0"/>
    </xf>
    <xf numFmtId="0" fontId="44" fillId="43" borderId="14" xfId="0" applyFont="1" applyFill="1" applyBorder="1" applyAlignment="1" applyProtection="1">
      <alignment horizontal="center" vertical="top" wrapText="1"/>
    </xf>
    <xf numFmtId="0" fontId="44" fillId="45" borderId="14" xfId="0" applyFont="1" applyFill="1" applyBorder="1" applyAlignment="1" applyProtection="1">
      <alignment horizontal="left" vertical="top" wrapText="1"/>
    </xf>
    <xf numFmtId="0" fontId="44" fillId="40" borderId="14" xfId="1" applyFont="1" applyFill="1" applyBorder="1" applyAlignment="1" applyProtection="1">
      <alignment horizontal="left" vertical="top" wrapText="1"/>
      <protection locked="0"/>
    </xf>
    <xf numFmtId="0" fontId="44" fillId="40" borderId="14" xfId="1" applyFont="1" applyFill="1" applyBorder="1" applyAlignment="1" applyProtection="1">
      <alignment vertical="top" wrapText="1"/>
      <protection locked="0"/>
    </xf>
    <xf numFmtId="168" fontId="49" fillId="0" borderId="43" xfId="314" applyNumberFormat="1" applyFont="1" applyBorder="1" applyAlignment="1" applyProtection="1">
      <alignment horizontal="left" vertical="top" wrapText="1"/>
      <protection locked="0"/>
    </xf>
    <xf numFmtId="0" fontId="44" fillId="40" borderId="14" xfId="0" applyFont="1" applyFill="1" applyBorder="1" applyAlignment="1" applyProtection="1">
      <alignment horizontal="left" vertical="top" wrapText="1"/>
    </xf>
    <xf numFmtId="0" fontId="49" fillId="0" borderId="14" xfId="1" applyFont="1" applyFill="1" applyBorder="1" applyAlignment="1" applyProtection="1">
      <alignment horizontal="left" vertical="top" wrapText="1"/>
    </xf>
    <xf numFmtId="0" fontId="49" fillId="39" borderId="14" xfId="0" applyFont="1" applyFill="1" applyBorder="1" applyAlignment="1" applyProtection="1">
      <alignment horizontal="left" vertical="top"/>
      <protection locked="0"/>
    </xf>
    <xf numFmtId="0" fontId="49" fillId="39" borderId="14" xfId="0" applyFont="1" applyFill="1" applyBorder="1" applyAlignment="1" applyProtection="1">
      <alignment horizontal="left" vertical="top" wrapText="1"/>
      <protection locked="0"/>
    </xf>
    <xf numFmtId="170" fontId="57" fillId="38" borderId="14" xfId="0" applyNumberFormat="1" applyFont="1" applyFill="1" applyBorder="1" applyAlignment="1" applyProtection="1">
      <alignment vertical="top"/>
    </xf>
    <xf numFmtId="170" fontId="0" fillId="46" borderId="14" xfId="0" applyNumberFormat="1" applyFill="1" applyBorder="1" applyAlignment="1" applyProtection="1">
      <alignment vertical="top"/>
    </xf>
    <xf numFmtId="170" fontId="44" fillId="47" borderId="14" xfId="0" applyNumberFormat="1" applyFont="1" applyFill="1" applyBorder="1" applyAlignment="1" applyProtection="1">
      <alignment horizontal="left" vertical="top"/>
    </xf>
    <xf numFmtId="0" fontId="60" fillId="0" borderId="14" xfId="0" applyFont="1" applyBorder="1" applyAlignment="1" applyProtection="1">
      <alignment horizontal="left" vertical="top" wrapText="1"/>
    </xf>
    <xf numFmtId="0" fontId="60" fillId="0" borderId="21" xfId="0" applyFont="1" applyBorder="1" applyAlignment="1" applyProtection="1">
      <alignment horizontal="left" vertical="top" wrapText="1"/>
    </xf>
    <xf numFmtId="0" fontId="60" fillId="0" borderId="13" xfId="0" applyFont="1" applyBorder="1" applyAlignment="1" applyProtection="1">
      <alignment horizontal="left" vertical="top" wrapText="1"/>
    </xf>
    <xf numFmtId="0" fontId="51" fillId="38" borderId="14" xfId="1" applyFont="1" applyFill="1" applyBorder="1" applyAlignment="1" applyProtection="1">
      <alignment horizontal="left" vertical="top" wrapText="1"/>
    </xf>
    <xf numFmtId="170" fontId="44" fillId="47" borderId="14" xfId="0" applyNumberFormat="1" applyFont="1" applyFill="1" applyBorder="1" applyAlignment="1" applyProtection="1">
      <alignment horizontal="left" vertical="top" wrapText="1"/>
    </xf>
    <xf numFmtId="170" fontId="44" fillId="47" borderId="59" xfId="0" applyNumberFormat="1" applyFont="1" applyFill="1" applyBorder="1" applyAlignment="1" applyProtection="1">
      <alignment horizontal="left" vertical="top" wrapText="1"/>
    </xf>
    <xf numFmtId="0" fontId="49" fillId="39" borderId="14" xfId="1" applyFont="1" applyFill="1" applyBorder="1" applyAlignment="1" applyProtection="1">
      <alignment horizontal="left" vertical="top" wrapText="1"/>
    </xf>
    <xf numFmtId="0" fontId="49" fillId="39" borderId="0" xfId="1" applyFont="1" applyFill="1" applyAlignment="1" applyProtection="1">
      <alignment horizontal="left" vertical="top" wrapText="1"/>
    </xf>
    <xf numFmtId="0" fontId="44" fillId="42" borderId="21" xfId="1" applyNumberFormat="1" applyFont="1" applyFill="1" applyBorder="1" applyAlignment="1" applyProtection="1">
      <alignment horizontal="left" vertical="top" wrapText="1"/>
      <protection locked="0"/>
    </xf>
    <xf numFmtId="0" fontId="60" fillId="0" borderId="21" xfId="0" applyFont="1" applyBorder="1" applyAlignment="1" applyProtection="1">
      <alignment horizontal="left" vertical="top" wrapText="1"/>
      <protection locked="0"/>
    </xf>
    <xf numFmtId="0" fontId="60" fillId="0" borderId="55" xfId="0" applyFont="1" applyBorder="1" applyAlignment="1" applyProtection="1">
      <alignment horizontal="left" vertical="top" wrapText="1"/>
      <protection locked="0"/>
    </xf>
    <xf numFmtId="0" fontId="44" fillId="40" borderId="22" xfId="1" applyFont="1" applyFill="1" applyBorder="1" applyAlignment="1" applyProtection="1">
      <alignment horizontal="left" vertical="top" wrapText="1"/>
      <protection locked="0"/>
    </xf>
    <xf numFmtId="0" fontId="47" fillId="0" borderId="14" xfId="0" applyFont="1" applyBorder="1" applyAlignment="1">
      <alignment horizontal="center" vertical="top" wrapText="1"/>
    </xf>
    <xf numFmtId="0" fontId="60" fillId="0" borderId="59" xfId="0" applyFont="1" applyBorder="1" applyAlignment="1" applyProtection="1">
      <alignment horizontal="left" vertical="top" wrapText="1"/>
    </xf>
    <xf numFmtId="168" fontId="44" fillId="40" borderId="59" xfId="314" applyNumberFormat="1" applyFont="1" applyFill="1" applyBorder="1" applyAlignment="1" applyProtection="1">
      <alignment horizontal="left" vertical="top" wrapText="1"/>
      <protection locked="0"/>
    </xf>
    <xf numFmtId="0" fontId="47" fillId="0" borderId="14" xfId="0" applyFont="1" applyBorder="1" applyAlignment="1" applyProtection="1">
      <alignment vertical="top" wrapText="1"/>
    </xf>
    <xf numFmtId="0" fontId="48" fillId="38" borderId="14" xfId="0" applyFont="1" applyFill="1" applyBorder="1" applyAlignment="1" applyProtection="1">
      <alignment vertical="top" wrapText="1"/>
    </xf>
    <xf numFmtId="170" fontId="0" fillId="38" borderId="14" xfId="0" applyNumberFormat="1" applyFill="1" applyBorder="1" applyAlignment="1" applyProtection="1">
      <alignment vertical="top" wrapText="1"/>
    </xf>
    <xf numFmtId="170" fontId="0" fillId="38" borderId="14" xfId="0" applyNumberFormat="1" applyFill="1" applyBorder="1" applyAlignment="1" applyProtection="1">
      <alignment vertical="top"/>
    </xf>
    <xf numFmtId="0" fontId="49" fillId="0" borderId="0" xfId="1" applyFont="1" applyAlignment="1" applyProtection="1">
      <alignment horizontal="left" vertical="top" wrapText="1"/>
    </xf>
    <xf numFmtId="170" fontId="0" fillId="46" borderId="14" xfId="0" applyNumberFormat="1" applyFill="1" applyBorder="1" applyAlignment="1" applyProtection="1">
      <alignment vertical="top" wrapText="1"/>
    </xf>
    <xf numFmtId="0" fontId="49" fillId="36" borderId="14" xfId="1" applyFont="1" applyFill="1" applyBorder="1" applyAlignment="1" applyProtection="1">
      <alignment horizontal="left" vertical="top" wrapText="1"/>
    </xf>
    <xf numFmtId="0" fontId="51" fillId="39" borderId="0" xfId="1" applyFont="1" applyFill="1" applyAlignment="1" applyProtection="1">
      <alignment horizontal="left" vertical="top" wrapText="1"/>
    </xf>
    <xf numFmtId="170" fontId="44" fillId="47" borderId="14" xfId="0" applyNumberFormat="1" applyFont="1" applyFill="1" applyBorder="1" applyAlignment="1" applyProtection="1">
      <alignment horizontal="left" vertical="top" wrapText="1"/>
      <protection locked="0"/>
    </xf>
    <xf numFmtId="170" fontId="44" fillId="47" borderId="14" xfId="0" applyNumberFormat="1" applyFont="1" applyFill="1" applyBorder="1" applyAlignment="1" applyProtection="1">
      <alignment horizontal="left" vertical="top"/>
      <protection locked="0"/>
    </xf>
    <xf numFmtId="0" fontId="49" fillId="0" borderId="0" xfId="1" applyFont="1" applyAlignment="1" applyProtection="1">
      <alignment vertical="top" wrapText="1"/>
    </xf>
    <xf numFmtId="0" fontId="44" fillId="43" borderId="14" xfId="1" applyFont="1" applyFill="1" applyBorder="1" applyAlignment="1" applyProtection="1">
      <alignment horizontal="center" vertical="top" wrapText="1"/>
    </xf>
    <xf numFmtId="0" fontId="49" fillId="0" borderId="0" xfId="1" applyFont="1" applyAlignment="1" applyProtection="1">
      <alignment horizontal="center" vertical="top" wrapText="1"/>
    </xf>
    <xf numFmtId="0" fontId="51" fillId="41" borderId="14" xfId="1" applyFont="1" applyFill="1" applyBorder="1" applyAlignment="1" applyProtection="1">
      <alignment horizontal="center" vertical="top" wrapText="1"/>
    </xf>
    <xf numFmtId="0" fontId="44" fillId="42" borderId="14" xfId="1" applyNumberFormat="1" applyFont="1" applyFill="1" applyBorder="1" applyAlignment="1" applyProtection="1">
      <alignment horizontal="left" vertical="top" wrapText="1"/>
    </xf>
    <xf numFmtId="0" fontId="44" fillId="42" borderId="14" xfId="1" applyNumberFormat="1" applyFont="1" applyFill="1" applyBorder="1" applyAlignment="1" applyProtection="1">
      <alignment horizontal="center" vertical="top" wrapText="1"/>
    </xf>
    <xf numFmtId="0" fontId="44" fillId="42" borderId="14" xfId="1" applyFont="1" applyFill="1" applyBorder="1" applyAlignment="1" applyProtection="1">
      <alignment horizontal="center" vertical="top" wrapText="1"/>
    </xf>
    <xf numFmtId="0" fontId="49" fillId="0" borderId="0" xfId="1" applyFont="1" applyFill="1" applyAlignment="1" applyProtection="1">
      <alignment vertical="top" wrapText="1"/>
    </xf>
    <xf numFmtId="0" fontId="51" fillId="0" borderId="0" xfId="1" applyFont="1" applyFill="1" applyAlignment="1" applyProtection="1">
      <alignment vertical="top" wrapText="1"/>
    </xf>
    <xf numFmtId="0" fontId="44" fillId="42" borderId="14" xfId="1" applyFont="1" applyFill="1" applyBorder="1" applyAlignment="1" applyProtection="1">
      <alignment horizontal="left" vertical="top" wrapText="1"/>
    </xf>
    <xf numFmtId="168" fontId="44" fillId="42" borderId="14" xfId="303" applyNumberFormat="1" applyFont="1" applyFill="1" applyBorder="1" applyAlignment="1" applyProtection="1">
      <alignment horizontal="center" vertical="top" wrapText="1"/>
    </xf>
    <xf numFmtId="0" fontId="51" fillId="0" borderId="0" xfId="1" applyFont="1" applyAlignment="1" applyProtection="1">
      <alignment vertical="top" wrapText="1"/>
    </xf>
    <xf numFmtId="0" fontId="44" fillId="40" borderId="14" xfId="1" applyFont="1" applyFill="1" applyBorder="1" applyAlignment="1" applyProtection="1">
      <alignment horizontal="left" vertical="top" wrapText="1"/>
    </xf>
    <xf numFmtId="0" fontId="44" fillId="40" borderId="14" xfId="1" applyFont="1" applyFill="1" applyBorder="1" applyAlignment="1" applyProtection="1">
      <alignment vertical="top" wrapText="1"/>
    </xf>
    <xf numFmtId="168" fontId="51" fillId="41" borderId="14" xfId="314" applyNumberFormat="1" applyFont="1" applyFill="1" applyBorder="1" applyAlignment="1" applyProtection="1">
      <alignment horizontal="center" vertical="top" wrapText="1"/>
    </xf>
    <xf numFmtId="0" fontId="44" fillId="42" borderId="13" xfId="1" applyNumberFormat="1" applyFont="1" applyFill="1" applyBorder="1" applyAlignment="1" applyProtection="1">
      <alignment horizontal="left" vertical="top" wrapText="1"/>
    </xf>
    <xf numFmtId="168" fontId="44" fillId="42" borderId="14" xfId="314" applyNumberFormat="1" applyFont="1" applyFill="1" applyBorder="1" applyAlignment="1" applyProtection="1">
      <alignment horizontal="left" vertical="top" wrapText="1"/>
    </xf>
    <xf numFmtId="168" fontId="44" fillId="42" borderId="15" xfId="314" applyNumberFormat="1" applyFont="1" applyFill="1" applyBorder="1" applyAlignment="1" applyProtection="1">
      <alignment horizontal="left" vertical="top" wrapText="1"/>
    </xf>
    <xf numFmtId="0" fontId="51" fillId="38" borderId="13" xfId="1" applyFont="1" applyFill="1" applyBorder="1" applyAlignment="1" applyProtection="1">
      <alignment horizontal="left" vertical="top" wrapText="1"/>
    </xf>
    <xf numFmtId="168" fontId="51" fillId="38" borderId="14" xfId="314" applyNumberFormat="1" applyFont="1" applyFill="1" applyBorder="1" applyAlignment="1" applyProtection="1">
      <alignment horizontal="left" vertical="top" wrapText="1"/>
    </xf>
    <xf numFmtId="0" fontId="44" fillId="42" borderId="13" xfId="1" applyFont="1" applyFill="1" applyBorder="1" applyAlignment="1" applyProtection="1">
      <alignment horizontal="left" vertical="top" wrapText="1"/>
    </xf>
    <xf numFmtId="2" fontId="44" fillId="42" borderId="14" xfId="314" applyNumberFormat="1" applyFont="1" applyFill="1" applyBorder="1" applyAlignment="1" applyProtection="1">
      <alignment horizontal="left" vertical="top" wrapText="1"/>
    </xf>
    <xf numFmtId="2" fontId="44" fillId="42" borderId="15" xfId="314" applyNumberFormat="1" applyFont="1" applyFill="1" applyBorder="1" applyAlignment="1" applyProtection="1">
      <alignment horizontal="left" vertical="top" wrapText="1"/>
    </xf>
    <xf numFmtId="0" fontId="44" fillId="42" borderId="66" xfId="1" applyFont="1" applyFill="1" applyBorder="1" applyAlignment="1" applyProtection="1">
      <alignment horizontal="left" vertical="top" wrapText="1"/>
    </xf>
    <xf numFmtId="0" fontId="44" fillId="40" borderId="16" xfId="1" applyFont="1" applyFill="1" applyBorder="1" applyAlignment="1" applyProtection="1">
      <alignment horizontal="left" vertical="top" wrapText="1"/>
    </xf>
    <xf numFmtId="0" fontId="44" fillId="40" borderId="17" xfId="1" applyFont="1" applyFill="1" applyBorder="1" applyAlignment="1" applyProtection="1">
      <alignment horizontal="left" vertical="top" wrapText="1"/>
    </xf>
    <xf numFmtId="2" fontId="44" fillId="40" borderId="17" xfId="1" applyNumberFormat="1" applyFont="1" applyFill="1" applyBorder="1" applyAlignment="1" applyProtection="1">
      <alignment horizontal="left" vertical="top" wrapText="1"/>
    </xf>
    <xf numFmtId="168" fontId="49" fillId="0" borderId="0" xfId="314" applyNumberFormat="1" applyFont="1" applyBorder="1" applyAlignment="1" applyProtection="1">
      <alignment horizontal="left" vertical="top" wrapText="1"/>
    </xf>
    <xf numFmtId="168" fontId="51" fillId="0" borderId="0" xfId="314" applyNumberFormat="1" applyFont="1" applyBorder="1" applyAlignment="1" applyProtection="1">
      <alignment horizontal="left" vertical="top" wrapText="1"/>
    </xf>
    <xf numFmtId="0" fontId="54" fillId="0" borderId="0" xfId="1" applyFont="1" applyFill="1" applyAlignment="1" applyProtection="1">
      <alignment horizontal="left" vertical="top" wrapText="1"/>
    </xf>
    <xf numFmtId="0" fontId="49" fillId="0" borderId="0" xfId="1" applyFont="1" applyFill="1" applyBorder="1" applyAlignment="1" applyProtection="1">
      <alignment horizontal="left" vertical="top" wrapText="1"/>
    </xf>
    <xf numFmtId="168" fontId="49" fillId="0" borderId="0" xfId="314" applyNumberFormat="1" applyFont="1" applyFill="1" applyBorder="1" applyAlignment="1" applyProtection="1">
      <alignment horizontal="left" vertical="top" wrapText="1"/>
    </xf>
    <xf numFmtId="0" fontId="50" fillId="0" borderId="0" xfId="1" applyFont="1" applyFill="1" applyBorder="1" applyAlignment="1" applyProtection="1">
      <alignment horizontal="left" vertical="top" wrapText="1"/>
    </xf>
    <xf numFmtId="0" fontId="50" fillId="0" borderId="0" xfId="1" applyFont="1" applyFill="1" applyAlignment="1" applyProtection="1">
      <alignment horizontal="left" vertical="top" wrapText="1"/>
    </xf>
    <xf numFmtId="0" fontId="44" fillId="40" borderId="27" xfId="1" applyNumberFormat="1" applyFont="1" applyFill="1" applyBorder="1" applyAlignment="1" applyProtection="1">
      <alignment horizontal="left" vertical="top" wrapText="1"/>
    </xf>
    <xf numFmtId="0" fontId="44" fillId="42" borderId="21" xfId="1" applyNumberFormat="1" applyFont="1" applyFill="1" applyBorder="1" applyAlignment="1" applyProtection="1">
      <alignment horizontal="left" vertical="top" wrapText="1"/>
    </xf>
    <xf numFmtId="0" fontId="60" fillId="0" borderId="59" xfId="0" applyFont="1" applyBorder="1" applyAlignment="1" applyProtection="1">
      <alignment horizontal="left" vertical="top" wrapText="1"/>
      <protection locked="0"/>
    </xf>
    <xf numFmtId="0" fontId="60" fillId="0" borderId="38" xfId="0" applyFont="1" applyBorder="1" applyAlignment="1" applyProtection="1">
      <alignment horizontal="left" vertical="top" wrapText="1"/>
      <protection locked="0"/>
    </xf>
    <xf numFmtId="0" fontId="52" fillId="35" borderId="0" xfId="1" applyFont="1" applyFill="1" applyBorder="1" applyAlignment="1" applyProtection="1">
      <alignment horizontal="left" vertical="top" wrapText="1"/>
    </xf>
    <xf numFmtId="0" fontId="49" fillId="35" borderId="0" xfId="1" applyFont="1" applyFill="1" applyBorder="1" applyAlignment="1" applyProtection="1">
      <alignment horizontal="left" vertical="top" wrapText="1"/>
    </xf>
    <xf numFmtId="0" fontId="51" fillId="41" borderId="14" xfId="1" applyFont="1" applyFill="1" applyBorder="1" applyAlignment="1" applyProtection="1">
      <alignment horizontal="left" vertical="top" wrapText="1"/>
    </xf>
    <xf numFmtId="168" fontId="51" fillId="41" borderId="14" xfId="314" applyNumberFormat="1" applyFont="1" applyFill="1" applyBorder="1" applyAlignment="1" applyProtection="1">
      <alignment horizontal="left" vertical="top" wrapText="1"/>
    </xf>
    <xf numFmtId="169" fontId="51" fillId="41" borderId="14" xfId="477" applyNumberFormat="1" applyFont="1" applyFill="1" applyBorder="1" applyAlignment="1" applyProtection="1">
      <alignment horizontal="left" vertical="top" wrapText="1"/>
    </xf>
    <xf numFmtId="169" fontId="44" fillId="42" borderId="14" xfId="477" applyNumberFormat="1" applyFont="1" applyFill="1" applyBorder="1" applyAlignment="1" applyProtection="1">
      <alignment horizontal="left" vertical="top" wrapText="1"/>
    </xf>
    <xf numFmtId="0" fontId="44" fillId="43" borderId="14" xfId="1" applyFont="1" applyFill="1" applyBorder="1" applyAlignment="1" applyProtection="1">
      <alignment horizontal="left" vertical="top" wrapText="1"/>
    </xf>
    <xf numFmtId="168" fontId="44" fillId="43" borderId="14" xfId="314" applyNumberFormat="1" applyFont="1" applyFill="1" applyBorder="1" applyAlignment="1" applyProtection="1">
      <alignment horizontal="left" vertical="top" wrapText="1"/>
    </xf>
    <xf numFmtId="169" fontId="44" fillId="43" borderId="14" xfId="477" applyNumberFormat="1" applyFont="1" applyFill="1" applyBorder="1" applyAlignment="1" applyProtection="1">
      <alignment horizontal="left" vertical="top" wrapText="1"/>
    </xf>
    <xf numFmtId="168" fontId="53" fillId="0" borderId="14" xfId="314" applyNumberFormat="1" applyFont="1" applyBorder="1" applyAlignment="1" applyProtection="1">
      <alignment horizontal="left" vertical="top" wrapText="1"/>
    </xf>
    <xf numFmtId="0" fontId="51" fillId="44" borderId="14" xfId="1" applyFont="1" applyFill="1" applyBorder="1" applyAlignment="1" applyProtection="1">
      <alignment horizontal="left" vertical="top" wrapText="1"/>
    </xf>
    <xf numFmtId="0" fontId="55" fillId="35" borderId="0" xfId="1" applyFont="1" applyFill="1" applyBorder="1" applyAlignment="1" applyProtection="1">
      <alignment horizontal="left" vertical="top" wrapText="1"/>
    </xf>
    <xf numFmtId="0" fontId="55" fillId="0" borderId="0" xfId="1" applyFont="1" applyFill="1" applyBorder="1" applyAlignment="1" applyProtection="1">
      <alignment horizontal="left" vertical="top" wrapText="1"/>
    </xf>
    <xf numFmtId="0" fontId="53" fillId="0" borderId="14" xfId="1" applyFont="1" applyFill="1" applyBorder="1" applyAlignment="1" applyProtection="1">
      <alignment horizontal="left" vertical="top" wrapText="1"/>
    </xf>
    <xf numFmtId="0" fontId="61" fillId="49" borderId="67" xfId="445" applyFont="1" applyFill="1" applyBorder="1" applyAlignment="1" applyProtection="1">
      <alignment horizontal="left" vertical="top" wrapText="1"/>
    </xf>
    <xf numFmtId="0" fontId="61" fillId="49" borderId="68" xfId="445" applyFont="1" applyFill="1" applyBorder="1" applyAlignment="1" applyProtection="1">
      <alignment horizontal="left" vertical="top" wrapText="1"/>
    </xf>
    <xf numFmtId="0" fontId="49" fillId="0" borderId="13" xfId="1" applyFont="1" applyFill="1" applyBorder="1" applyAlignment="1" applyProtection="1">
      <alignment horizontal="left" vertical="top" wrapText="1"/>
    </xf>
    <xf numFmtId="0" fontId="52" fillId="0" borderId="0" xfId="1" applyFont="1" applyAlignment="1" applyProtection="1">
      <alignment horizontal="left" vertical="top" wrapText="1"/>
    </xf>
    <xf numFmtId="0" fontId="61" fillId="49" borderId="67" xfId="445" applyFont="1" applyFill="1" applyBorder="1" applyAlignment="1" applyProtection="1">
      <alignment horizontal="left" vertical="top" wrapText="1"/>
      <protection locked="0"/>
    </xf>
    <xf numFmtId="0" fontId="61" fillId="49" borderId="68" xfId="445" applyFont="1" applyFill="1" applyBorder="1" applyAlignment="1" applyProtection="1">
      <alignment horizontal="left" vertical="top" wrapText="1"/>
      <protection locked="0"/>
    </xf>
    <xf numFmtId="0" fontId="44" fillId="40" borderId="0" xfId="1" applyFont="1" applyFill="1" applyAlignment="1" applyProtection="1">
      <alignment horizontal="left" vertical="top" wrapText="1"/>
    </xf>
    <xf numFmtId="0" fontId="44" fillId="40" borderId="62" xfId="1" applyFont="1" applyFill="1" applyBorder="1" applyAlignment="1" applyProtection="1">
      <alignment horizontal="left" vertical="top" wrapText="1"/>
    </xf>
    <xf numFmtId="168" fontId="53" fillId="0" borderId="14" xfId="314" applyNumberFormat="1" applyFont="1" applyBorder="1" applyAlignment="1" applyProtection="1">
      <alignment vertical="top" wrapText="1"/>
    </xf>
    <xf numFmtId="168" fontId="53" fillId="39" borderId="14" xfId="314" applyNumberFormat="1" applyFont="1" applyFill="1" applyBorder="1" applyAlignment="1" applyProtection="1">
      <alignment horizontal="left" vertical="top" wrapText="1"/>
    </xf>
    <xf numFmtId="168" fontId="44" fillId="40" borderId="14" xfId="314" applyNumberFormat="1" applyFont="1" applyFill="1" applyBorder="1" applyAlignment="1" applyProtection="1">
      <alignment horizontal="left" vertical="top" wrapText="1"/>
    </xf>
    <xf numFmtId="168" fontId="52" fillId="0" borderId="0" xfId="1" applyNumberFormat="1" applyFont="1" applyAlignment="1" applyProtection="1">
      <alignment horizontal="left" vertical="top" wrapText="1"/>
    </xf>
    <xf numFmtId="166" fontId="52" fillId="0" borderId="0" xfId="1" applyNumberFormat="1" applyFont="1" applyAlignment="1" applyProtection="1">
      <alignment horizontal="left" vertical="top" wrapText="1"/>
    </xf>
    <xf numFmtId="0" fontId="44" fillId="40" borderId="14" xfId="450" applyFont="1" applyFill="1" applyBorder="1" applyAlignment="1" applyProtection="1">
      <alignment horizontal="left" vertical="top" wrapText="1"/>
    </xf>
    <xf numFmtId="0" fontId="49" fillId="39" borderId="14" xfId="1" applyFont="1" applyFill="1" applyBorder="1" applyAlignment="1" applyProtection="1">
      <alignment horizontal="center" vertical="top" wrapText="1"/>
    </xf>
    <xf numFmtId="0" fontId="58" fillId="0" borderId="14" xfId="0" applyFont="1" applyBorder="1" applyAlignment="1" applyProtection="1">
      <alignment horizontal="left" vertical="center" wrapText="1"/>
    </xf>
    <xf numFmtId="168" fontId="49" fillId="39" borderId="14" xfId="314" applyNumberFormat="1" applyFont="1" applyFill="1" applyBorder="1" applyAlignment="1" applyProtection="1">
      <alignment horizontal="center" vertical="top" wrapText="1"/>
    </xf>
    <xf numFmtId="168" fontId="49" fillId="39" borderId="14" xfId="314" applyNumberFormat="1" applyFont="1" applyFill="1" applyBorder="1" applyAlignment="1" applyProtection="1">
      <alignment vertical="top" wrapText="1"/>
    </xf>
    <xf numFmtId="37" fontId="44" fillId="40" borderId="59" xfId="305" applyNumberFormat="1" applyFont="1" applyFill="1" applyBorder="1" applyAlignment="1" applyProtection="1">
      <alignment horizontal="left" vertical="top" wrapText="1"/>
    </xf>
    <xf numFmtId="0" fontId="52" fillId="0" borderId="0" xfId="1" applyFont="1" applyFill="1" applyAlignment="1" applyProtection="1">
      <alignment horizontal="left" vertical="top" wrapText="1"/>
    </xf>
    <xf numFmtId="0" fontId="0" fillId="46" borderId="14" xfId="0" applyFill="1" applyBorder="1" applyAlignment="1" applyProtection="1">
      <alignment vertical="top" wrapText="1"/>
    </xf>
    <xf numFmtId="0" fontId="0" fillId="0" borderId="0" xfId="0" applyProtection="1"/>
    <xf numFmtId="0" fontId="44" fillId="47" borderId="14" xfId="0" applyFont="1" applyFill="1" applyBorder="1" applyAlignment="1" applyProtection="1">
      <alignment horizontal="left" vertical="top" wrapText="1"/>
    </xf>
    <xf numFmtId="0" fontId="0" fillId="0" borderId="14" xfId="0" applyBorder="1" applyAlignment="1" applyProtection="1">
      <alignment horizontal="center" vertical="top" wrapText="1"/>
    </xf>
    <xf numFmtId="0" fontId="0" fillId="0" borderId="14" xfId="0" applyBorder="1" applyAlignment="1" applyProtection="1">
      <alignment vertical="top" wrapText="1"/>
    </xf>
    <xf numFmtId="0" fontId="0" fillId="0" borderId="14" xfId="0" applyBorder="1" applyProtection="1"/>
    <xf numFmtId="0" fontId="5" fillId="0" borderId="14" xfId="0" applyFont="1" applyBorder="1" applyAlignment="1" applyProtection="1">
      <alignment vertical="top" wrapText="1"/>
    </xf>
    <xf numFmtId="0" fontId="57" fillId="41" borderId="14" xfId="0" applyFont="1" applyFill="1" applyBorder="1" applyAlignment="1" applyProtection="1">
      <alignment horizontal="left" vertical="top" wrapText="1"/>
    </xf>
    <xf numFmtId="0" fontId="0" fillId="0" borderId="14" xfId="0" applyBorder="1" applyProtection="1">
      <protection locked="0"/>
    </xf>
    <xf numFmtId="0" fontId="5" fillId="0" borderId="14" xfId="0" applyFont="1" applyBorder="1" applyProtection="1">
      <protection locked="0"/>
    </xf>
    <xf numFmtId="0" fontId="47" fillId="0" borderId="14" xfId="0" applyFont="1" applyBorder="1" applyAlignment="1">
      <alignment horizontal="center" vertical="top" wrapText="1"/>
    </xf>
    <xf numFmtId="0" fontId="60" fillId="0" borderId="59" xfId="0" applyFont="1" applyBorder="1" applyAlignment="1" applyProtection="1">
      <alignment horizontal="left" vertical="top" wrapText="1"/>
    </xf>
    <xf numFmtId="0" fontId="51" fillId="38" borderId="43" xfId="1" applyFont="1" applyFill="1" applyBorder="1" applyAlignment="1" applyProtection="1">
      <alignment horizontal="left" vertical="top" wrapText="1"/>
    </xf>
    <xf numFmtId="0" fontId="49" fillId="39" borderId="43" xfId="1" applyFont="1" applyFill="1" applyBorder="1" applyAlignment="1" applyProtection="1">
      <alignment horizontal="left" vertical="top" wrapText="1"/>
      <protection locked="0"/>
    </xf>
    <xf numFmtId="0" fontId="49" fillId="36" borderId="43" xfId="1" applyFont="1" applyFill="1" applyBorder="1" applyAlignment="1" applyProtection="1">
      <alignment horizontal="left" vertical="top" wrapText="1"/>
    </xf>
    <xf numFmtId="0" fontId="60" fillId="0" borderId="66" xfId="0" applyFont="1" applyBorder="1" applyAlignment="1" applyProtection="1">
      <alignment horizontal="left" vertical="top" wrapText="1"/>
      <protection locked="0"/>
    </xf>
    <xf numFmtId="0" fontId="60" fillId="0" borderId="70" xfId="0" applyFont="1" applyBorder="1" applyAlignment="1" applyProtection="1">
      <alignment horizontal="left" vertical="top" wrapText="1"/>
      <protection locked="0"/>
    </xf>
    <xf numFmtId="0" fontId="2" fillId="24" borderId="14" xfId="0" applyFont="1" applyFill="1" applyBorder="1" applyAlignment="1">
      <alignment horizontal="center"/>
    </xf>
    <xf numFmtId="0" fontId="2" fillId="24" borderId="14" xfId="0" applyFont="1" applyFill="1" applyBorder="1" applyAlignment="1">
      <alignment horizontal="center" wrapText="1"/>
    </xf>
    <xf numFmtId="0" fontId="7" fillId="24" borderId="36" xfId="0" applyFont="1" applyFill="1" applyBorder="1" applyAlignment="1">
      <alignment horizontal="center" vertical="center" wrapText="1"/>
    </xf>
    <xf numFmtId="0" fontId="7" fillId="24" borderId="29" xfId="0" applyFont="1" applyFill="1" applyBorder="1" applyAlignment="1">
      <alignment horizontal="center" vertical="center" wrapText="1"/>
    </xf>
    <xf numFmtId="0" fontId="47" fillId="0" borderId="14" xfId="0" applyFont="1" applyBorder="1" applyAlignment="1">
      <alignment horizontal="center" vertical="top" wrapText="1"/>
    </xf>
    <xf numFmtId="0" fontId="44" fillId="40" borderId="14" xfId="0" applyFont="1" applyFill="1" applyBorder="1" applyAlignment="1" applyProtection="1">
      <alignment horizontal="left" vertical="top" wrapText="1"/>
    </xf>
    <xf numFmtId="0" fontId="44" fillId="40" borderId="14" xfId="0" applyFont="1" applyFill="1" applyBorder="1" applyAlignment="1" applyProtection="1">
      <alignment horizontal="center" vertical="top" wrapText="1"/>
    </xf>
    <xf numFmtId="170" fontId="57" fillId="46" borderId="14" xfId="0" applyNumberFormat="1" applyFont="1" applyFill="1" applyBorder="1" applyAlignment="1" applyProtection="1">
      <alignment horizontal="center" vertical="top"/>
    </xf>
    <xf numFmtId="0" fontId="44" fillId="43" borderId="14" xfId="1" applyFont="1" applyFill="1" applyBorder="1" applyAlignment="1" applyProtection="1">
      <alignment horizontal="left" vertical="top" wrapText="1"/>
    </xf>
    <xf numFmtId="0" fontId="44" fillId="40" borderId="14" xfId="1" applyNumberFormat="1" applyFont="1" applyFill="1" applyBorder="1" applyAlignment="1" applyProtection="1">
      <alignment horizontal="center" vertical="top" wrapText="1"/>
    </xf>
    <xf numFmtId="0" fontId="44" fillId="40" borderId="14" xfId="1" applyNumberFormat="1" applyFont="1" applyFill="1" applyBorder="1" applyAlignment="1" applyProtection="1">
      <alignment horizontal="left" vertical="top" wrapText="1"/>
    </xf>
    <xf numFmtId="0" fontId="44" fillId="43" borderId="14" xfId="1" applyFont="1" applyFill="1" applyBorder="1" applyAlignment="1" applyProtection="1">
      <alignment horizontal="center" vertical="top" wrapText="1"/>
    </xf>
    <xf numFmtId="0" fontId="60" fillId="0" borderId="53" xfId="0" applyFont="1" applyBorder="1" applyAlignment="1" applyProtection="1">
      <alignment horizontal="left" vertical="top" wrapText="1"/>
    </xf>
    <xf numFmtId="0" fontId="60" fillId="0" borderId="47" xfId="0" applyFont="1" applyBorder="1" applyAlignment="1" applyProtection="1">
      <alignment horizontal="left" vertical="top" wrapText="1"/>
    </xf>
    <xf numFmtId="0" fontId="60" fillId="0" borderId="64" xfId="0" applyFont="1" applyBorder="1" applyAlignment="1" applyProtection="1">
      <alignment horizontal="left" vertical="top" wrapText="1"/>
    </xf>
    <xf numFmtId="0" fontId="60" fillId="0" borderId="69" xfId="0" applyFont="1" applyBorder="1" applyAlignment="1" applyProtection="1">
      <alignment horizontal="left" vertical="top" wrapText="1"/>
    </xf>
    <xf numFmtId="0" fontId="60" fillId="0" borderId="0" xfId="0" applyFont="1" applyBorder="1" applyAlignment="1" applyProtection="1">
      <alignment horizontal="left" vertical="top" wrapText="1"/>
    </xf>
    <xf numFmtId="0" fontId="60" fillId="0" borderId="62" xfId="0" applyFont="1" applyBorder="1" applyAlignment="1" applyProtection="1">
      <alignment horizontal="left" vertical="top" wrapText="1"/>
    </xf>
    <xf numFmtId="0" fontId="60" fillId="0" borderId="43" xfId="0" applyFont="1" applyBorder="1" applyAlignment="1" applyProtection="1">
      <alignment horizontal="left" vertical="top" wrapText="1"/>
    </xf>
    <xf numFmtId="0" fontId="60" fillId="0" borderId="38" xfId="0" applyFont="1" applyBorder="1" applyAlignment="1" applyProtection="1">
      <alignment horizontal="left" vertical="top" wrapText="1"/>
    </xf>
    <xf numFmtId="0" fontId="60" fillId="0" borderId="59" xfId="0" applyFont="1" applyBorder="1" applyAlignment="1" applyProtection="1">
      <alignment horizontal="left" vertical="top" wrapText="1"/>
    </xf>
    <xf numFmtId="0" fontId="44" fillId="43" borderId="13" xfId="1" applyFont="1" applyFill="1" applyBorder="1" applyAlignment="1" applyProtection="1">
      <alignment horizontal="left" vertical="top" wrapText="1"/>
    </xf>
    <xf numFmtId="0" fontId="44" fillId="43" borderId="15" xfId="1" applyFont="1" applyFill="1" applyBorder="1" applyAlignment="1" applyProtection="1">
      <alignment horizontal="left" vertical="top" wrapText="1"/>
    </xf>
    <xf numFmtId="0" fontId="59" fillId="48" borderId="43" xfId="0" applyFont="1" applyFill="1" applyBorder="1" applyAlignment="1" applyProtection="1">
      <alignment horizontal="left" vertical="top" wrapText="1"/>
    </xf>
    <xf numFmtId="0" fontId="59" fillId="48" borderId="38" xfId="0" applyFont="1" applyFill="1" applyBorder="1" applyAlignment="1" applyProtection="1">
      <alignment horizontal="left" vertical="top" wrapText="1"/>
    </xf>
    <xf numFmtId="0" fontId="59" fillId="48" borderId="59" xfId="0" applyFont="1" applyFill="1" applyBorder="1" applyAlignment="1" applyProtection="1">
      <alignment horizontal="left" vertical="top" wrapText="1"/>
    </xf>
    <xf numFmtId="0" fontId="44" fillId="40" borderId="11" xfId="1" applyNumberFormat="1" applyFont="1" applyFill="1" applyBorder="1" applyAlignment="1" applyProtection="1">
      <alignment horizontal="left" vertical="top" wrapText="1"/>
    </xf>
    <xf numFmtId="0" fontId="44" fillId="40" borderId="13" xfId="1" applyNumberFormat="1" applyFont="1" applyFill="1" applyBorder="1" applyAlignment="1" applyProtection="1">
      <alignment horizontal="left" vertical="top" wrapText="1"/>
    </xf>
    <xf numFmtId="168" fontId="44" fillId="40" borderId="20" xfId="314" applyNumberFormat="1" applyFont="1" applyFill="1" applyBorder="1" applyAlignment="1" applyProtection="1">
      <alignment horizontal="left" vertical="top" wrapText="1"/>
    </xf>
    <xf numFmtId="168" fontId="44" fillId="40" borderId="15" xfId="314" applyNumberFormat="1" applyFont="1" applyFill="1" applyBorder="1" applyAlignment="1" applyProtection="1">
      <alignment horizontal="left" vertical="top" wrapText="1"/>
    </xf>
    <xf numFmtId="0" fontId="44" fillId="43" borderId="49" xfId="1" applyFont="1" applyFill="1" applyBorder="1" applyAlignment="1" applyProtection="1">
      <alignment horizontal="center" vertical="top" wrapText="1"/>
    </xf>
    <xf numFmtId="0" fontId="44" fillId="43" borderId="56" xfId="1" applyFont="1" applyFill="1" applyBorder="1" applyAlignment="1" applyProtection="1">
      <alignment horizontal="center" vertical="top" wrapText="1"/>
    </xf>
    <xf numFmtId="0" fontId="44" fillId="43" borderId="21" xfId="1" applyFont="1" applyFill="1" applyBorder="1" applyAlignment="1" applyProtection="1">
      <alignment horizontal="center" vertical="top" wrapText="1"/>
    </xf>
    <xf numFmtId="0" fontId="44" fillId="40" borderId="12" xfId="1" applyNumberFormat="1" applyFont="1" applyFill="1" applyBorder="1" applyAlignment="1" applyProtection="1">
      <alignment horizontal="center" vertical="top" wrapText="1"/>
    </xf>
    <xf numFmtId="0" fontId="44" fillId="40" borderId="57" xfId="1" applyNumberFormat="1" applyFont="1" applyFill="1" applyBorder="1" applyAlignment="1" applyProtection="1">
      <alignment horizontal="left" vertical="top" wrapText="1"/>
    </xf>
    <xf numFmtId="0" fontId="44" fillId="40" borderId="58" xfId="1" applyNumberFormat="1" applyFont="1" applyFill="1" applyBorder="1" applyAlignment="1" applyProtection="1">
      <alignment horizontal="left" vertical="top" wrapText="1"/>
    </xf>
    <xf numFmtId="0" fontId="44" fillId="40" borderId="63" xfId="1" applyFont="1" applyFill="1" applyBorder="1" applyAlignment="1" applyProtection="1">
      <alignment horizontal="center" vertical="top" wrapText="1"/>
    </xf>
    <xf numFmtId="0" fontId="44" fillId="40" borderId="44" xfId="1" applyFont="1" applyFill="1" applyBorder="1" applyAlignment="1" applyProtection="1">
      <alignment horizontal="center" vertical="top" wrapText="1"/>
    </xf>
    <xf numFmtId="0" fontId="44" fillId="40" borderId="46" xfId="1" applyFont="1" applyFill="1" applyBorder="1" applyAlignment="1" applyProtection="1">
      <alignment horizontal="center" vertical="top" wrapText="1"/>
    </xf>
    <xf numFmtId="0" fontId="44" fillId="40" borderId="30" xfId="1" applyFont="1" applyFill="1" applyBorder="1" applyAlignment="1" applyProtection="1">
      <alignment horizontal="center" vertical="top" wrapText="1"/>
    </xf>
    <xf numFmtId="0" fontId="44" fillId="40" borderId="64" xfId="1" applyFont="1" applyFill="1" applyBorder="1" applyAlignment="1" applyProtection="1">
      <alignment horizontal="center" vertical="top" wrapText="1"/>
    </xf>
    <xf numFmtId="0" fontId="44" fillId="40" borderId="65" xfId="1" applyFont="1" applyFill="1" applyBorder="1" applyAlignment="1" applyProtection="1">
      <alignment horizontal="center" vertical="top" wrapText="1"/>
    </xf>
    <xf numFmtId="0" fontId="0" fillId="0" borderId="60" xfId="0" applyBorder="1" applyAlignment="1">
      <alignment horizontal="center"/>
    </xf>
    <xf numFmtId="0" fontId="2" fillId="24" borderId="44" xfId="0" applyFont="1" applyFill="1" applyBorder="1" applyAlignment="1">
      <alignment horizontal="center"/>
    </xf>
    <xf numFmtId="0" fontId="2" fillId="24" borderId="12" xfId="0" applyFont="1" applyFill="1" applyBorder="1" applyAlignment="1">
      <alignment horizontal="center"/>
    </xf>
    <xf numFmtId="0" fontId="2" fillId="24" borderId="20" xfId="0" applyFont="1" applyFill="1" applyBorder="1" applyAlignment="1">
      <alignment horizontal="center"/>
    </xf>
    <xf numFmtId="0" fontId="0" fillId="0" borderId="21" xfId="0" applyBorder="1" applyAlignment="1">
      <alignment horizontal="left" wrapText="1"/>
    </xf>
    <xf numFmtId="0" fontId="0" fillId="0" borderId="14" xfId="0" applyBorder="1" applyAlignment="1">
      <alignment horizontal="left" wrapText="1"/>
    </xf>
    <xf numFmtId="0" fontId="3" fillId="24" borderId="14" xfId="0" applyFont="1" applyFill="1" applyBorder="1" applyAlignment="1">
      <alignment horizontal="center" wrapText="1"/>
    </xf>
    <xf numFmtId="0" fontId="2" fillId="24" borderId="21" xfId="0" applyFont="1" applyFill="1" applyBorder="1" applyAlignment="1">
      <alignment horizontal="center"/>
    </xf>
    <xf numFmtId="0" fontId="0" fillId="0" borderId="14" xfId="0" applyBorder="1" applyAlignment="1">
      <alignment horizontal="center"/>
    </xf>
    <xf numFmtId="0" fontId="0" fillId="0" borderId="17" xfId="0" applyBorder="1" applyAlignment="1">
      <alignment horizontal="center"/>
    </xf>
    <xf numFmtId="0" fontId="0" fillId="0" borderId="49" xfId="0" applyBorder="1" applyAlignment="1">
      <alignment horizontal="center"/>
    </xf>
    <xf numFmtId="0" fontId="0" fillId="0" borderId="56" xfId="0" applyBorder="1" applyAlignment="1">
      <alignment horizontal="center"/>
    </xf>
    <xf numFmtId="0" fontId="0" fillId="0" borderId="21" xfId="0" applyBorder="1" applyAlignment="1">
      <alignment horizontal="center"/>
    </xf>
    <xf numFmtId="0" fontId="0" fillId="0" borderId="50" xfId="0" applyBorder="1" applyAlignment="1">
      <alignment horizontal="center"/>
    </xf>
    <xf numFmtId="0" fontId="0" fillId="0" borderId="61" xfId="0" applyBorder="1" applyAlignment="1">
      <alignment horizontal="center"/>
    </xf>
    <xf numFmtId="0" fontId="0" fillId="0" borderId="22" xfId="0" applyBorder="1" applyAlignment="1">
      <alignment horizontal="center"/>
    </xf>
    <xf numFmtId="0" fontId="2" fillId="24" borderId="11" xfId="0" applyFont="1" applyFill="1" applyBorder="1" applyAlignment="1">
      <alignment horizontal="center"/>
    </xf>
    <xf numFmtId="0" fontId="0" fillId="25" borderId="14" xfId="0" applyFill="1" applyBorder="1" applyAlignment="1">
      <alignment horizontal="center"/>
    </xf>
    <xf numFmtId="0" fontId="3" fillId="24" borderId="12" xfId="0" applyFont="1" applyFill="1" applyBorder="1" applyAlignment="1">
      <alignment horizontal="center" wrapText="1"/>
    </xf>
    <xf numFmtId="0" fontId="44" fillId="40" borderId="38" xfId="1" applyNumberFormat="1" applyFont="1" applyFill="1" applyBorder="1" applyAlignment="1" applyProtection="1">
      <alignment horizontal="left" vertical="top" wrapText="1"/>
      <protection locked="0"/>
    </xf>
    <xf numFmtId="0" fontId="44" fillId="40" borderId="59" xfId="1" applyNumberFormat="1" applyFont="1" applyFill="1" applyBorder="1" applyAlignment="1" applyProtection="1">
      <alignment horizontal="left" vertical="top" wrapText="1"/>
      <protection locked="0"/>
    </xf>
    <xf numFmtId="168" fontId="44" fillId="40" borderId="43" xfId="314" applyNumberFormat="1" applyFont="1" applyFill="1" applyBorder="1" applyAlignment="1" applyProtection="1">
      <alignment horizontal="left" vertical="top" wrapText="1"/>
    </xf>
    <xf numFmtId="168" fontId="44" fillId="40" borderId="38" xfId="314" applyNumberFormat="1" applyFont="1" applyFill="1" applyBorder="1" applyAlignment="1" applyProtection="1">
      <alignment horizontal="left" vertical="top" wrapText="1"/>
    </xf>
    <xf numFmtId="168" fontId="44" fillId="40" borderId="59" xfId="314" applyNumberFormat="1" applyFont="1" applyFill="1" applyBorder="1" applyAlignment="1" applyProtection="1">
      <alignment horizontal="left" vertical="top" wrapText="1"/>
    </xf>
    <xf numFmtId="0" fontId="43" fillId="40" borderId="38" xfId="1" applyFont="1" applyFill="1" applyBorder="1" applyAlignment="1" applyProtection="1">
      <alignment horizontal="left" vertical="top" wrapText="1"/>
    </xf>
    <xf numFmtId="0" fontId="43" fillId="40" borderId="59" xfId="1" applyFont="1" applyFill="1" applyBorder="1" applyAlignment="1" applyProtection="1">
      <alignment horizontal="left" vertical="top" wrapText="1"/>
    </xf>
    <xf numFmtId="0" fontId="44" fillId="43" borderId="14" xfId="1" applyNumberFormat="1" applyFont="1" applyFill="1" applyBorder="1" applyAlignment="1" applyProtection="1">
      <alignment horizontal="center" vertical="top" wrapText="1"/>
    </xf>
    <xf numFmtId="0" fontId="44" fillId="43" borderId="14" xfId="1" applyNumberFormat="1" applyFont="1" applyFill="1" applyBorder="1" applyAlignment="1" applyProtection="1">
      <alignment horizontal="center" vertical="top" wrapText="1"/>
      <protection locked="0"/>
    </xf>
    <xf numFmtId="0" fontId="44" fillId="40" borderId="43" xfId="1" applyFont="1" applyFill="1" applyBorder="1" applyAlignment="1" applyProtection="1">
      <alignment horizontal="left" vertical="top" wrapText="1"/>
    </xf>
    <xf numFmtId="0" fontId="44" fillId="40" borderId="38" xfId="1" applyFont="1" applyFill="1" applyBorder="1" applyAlignment="1" applyProtection="1">
      <alignment horizontal="left" vertical="top" wrapText="1"/>
    </xf>
    <xf numFmtId="0" fontId="44" fillId="40" borderId="59" xfId="1" applyFont="1" applyFill="1" applyBorder="1" applyAlignment="1" applyProtection="1">
      <alignment horizontal="left" vertical="top" wrapText="1"/>
    </xf>
    <xf numFmtId="0" fontId="44" fillId="40" borderId="14" xfId="1" applyFont="1" applyFill="1" applyBorder="1" applyAlignment="1" applyProtection="1">
      <alignment horizontal="center" vertical="top" wrapText="1"/>
    </xf>
    <xf numFmtId="0" fontId="44" fillId="43" borderId="49" xfId="1" applyNumberFormat="1" applyFont="1" applyFill="1" applyBorder="1" applyAlignment="1" applyProtection="1">
      <alignment horizontal="center" vertical="top" wrapText="1"/>
      <protection locked="0"/>
    </xf>
    <xf numFmtId="0" fontId="44" fillId="43" borderId="56" xfId="1" applyNumberFormat="1" applyFont="1" applyFill="1" applyBorder="1" applyAlignment="1" applyProtection="1">
      <alignment horizontal="center" vertical="top" wrapText="1"/>
      <protection locked="0"/>
    </xf>
    <xf numFmtId="0" fontId="44" fillId="43" borderId="21" xfId="1" applyNumberFormat="1" applyFont="1" applyFill="1" applyBorder="1" applyAlignment="1" applyProtection="1">
      <alignment horizontal="center" vertical="top" wrapText="1"/>
      <protection locked="0"/>
    </xf>
    <xf numFmtId="0" fontId="44" fillId="40" borderId="0" xfId="1" applyFont="1" applyFill="1" applyAlignment="1" applyProtection="1">
      <alignment horizontal="left" vertical="top" wrapText="1"/>
    </xf>
    <xf numFmtId="0" fontId="44" fillId="40" borderId="62" xfId="1" applyFont="1" applyFill="1" applyBorder="1" applyAlignment="1" applyProtection="1">
      <alignment horizontal="left" vertical="top" wrapText="1"/>
    </xf>
    <xf numFmtId="0" fontId="44" fillId="40" borderId="0" xfId="450" applyFont="1" applyFill="1" applyBorder="1" applyAlignment="1" applyProtection="1">
      <alignment horizontal="left" vertical="top" wrapText="1"/>
    </xf>
    <xf numFmtId="0" fontId="44" fillId="40" borderId="62" xfId="450" applyFont="1" applyFill="1" applyBorder="1" applyAlignment="1" applyProtection="1">
      <alignment horizontal="left" vertical="top" wrapText="1"/>
    </xf>
    <xf numFmtId="0" fontId="44" fillId="40" borderId="62" xfId="1" applyFont="1" applyFill="1" applyBorder="1" applyAlignment="1" applyProtection="1">
      <alignment horizontal="center" vertical="top" wrapText="1"/>
    </xf>
    <xf numFmtId="0" fontId="57" fillId="46" borderId="14" xfId="0" applyFont="1" applyFill="1" applyBorder="1" applyAlignment="1" applyProtection="1">
      <alignment horizontal="center" vertical="top" wrapText="1"/>
    </xf>
    <xf numFmtId="0" fontId="0" fillId="0" borderId="14" xfId="0" applyBorder="1" applyAlignment="1" applyProtection="1">
      <alignment horizontal="left" vertical="top" wrapText="1"/>
    </xf>
  </cellXfs>
  <cellStyles count="512">
    <cellStyle name="0,0_x000d__x000a_NA_x000d__x000a_" xfId="1"/>
    <cellStyle name="0,0_x000d__x000a_NA_x000d__x000a_ 2" xfId="2"/>
    <cellStyle name="0,0_x000d__x000a_NA_x000d__x000a_ 3" xfId="3"/>
    <cellStyle name="0,0_x000d__x000a_NA_x000d__x000a_ 4" xfId="4"/>
    <cellStyle name="0,0_x000d__x000a_NA_x000d__x000a_ 5" xfId="5"/>
    <cellStyle name="20% - Accent1 10" xfId="6"/>
    <cellStyle name="20% - Accent1 11" xfId="7"/>
    <cellStyle name="20% - Accent1 12" xfId="8"/>
    <cellStyle name="20% - Accent1 2" xfId="9"/>
    <cellStyle name="20% - Accent1 3" xfId="10"/>
    <cellStyle name="20% - Accent1 4" xfId="11"/>
    <cellStyle name="20% - Accent1 5" xfId="12"/>
    <cellStyle name="20% - Accent1 6" xfId="13"/>
    <cellStyle name="20% - Accent1 7" xfId="14"/>
    <cellStyle name="20% - Accent1 8" xfId="15"/>
    <cellStyle name="20% - Accent1 9" xfId="16"/>
    <cellStyle name="20% - Accent2 10" xfId="17"/>
    <cellStyle name="20% - Accent2 11" xfId="18"/>
    <cellStyle name="20% - Accent2 12" xfId="19"/>
    <cellStyle name="20% - Accent2 2" xfId="20"/>
    <cellStyle name="20% - Accent2 3" xfId="21"/>
    <cellStyle name="20% - Accent2 4" xfId="22"/>
    <cellStyle name="20% - Accent2 5" xfId="23"/>
    <cellStyle name="20% - Accent2 6" xfId="24"/>
    <cellStyle name="20% - Accent2 7" xfId="25"/>
    <cellStyle name="20% - Accent2 8" xfId="26"/>
    <cellStyle name="20% - Accent2 9" xfId="27"/>
    <cellStyle name="20% - Accent3 10" xfId="28"/>
    <cellStyle name="20% - Accent3 11" xfId="29"/>
    <cellStyle name="20% - Accent3 12" xfId="30"/>
    <cellStyle name="20% - Accent3 2" xfId="31"/>
    <cellStyle name="20% - Accent3 3" xfId="32"/>
    <cellStyle name="20% - Accent3 4" xfId="33"/>
    <cellStyle name="20% - Accent3 5" xfId="34"/>
    <cellStyle name="20% - Accent3 6" xfId="35"/>
    <cellStyle name="20% - Accent3 7" xfId="36"/>
    <cellStyle name="20% - Accent3 8" xfId="37"/>
    <cellStyle name="20% - Accent3 9" xfId="38"/>
    <cellStyle name="20% - Accent4 10" xfId="39"/>
    <cellStyle name="20% - Accent4 11" xfId="40"/>
    <cellStyle name="20% - Accent4 12" xfId="41"/>
    <cellStyle name="20% - Accent4 2" xfId="42"/>
    <cellStyle name="20% - Accent4 3" xfId="43"/>
    <cellStyle name="20% - Accent4 4" xfId="44"/>
    <cellStyle name="20% - Accent4 5" xfId="45"/>
    <cellStyle name="20% - Accent4 6" xfId="46"/>
    <cellStyle name="20% - Accent4 7" xfId="47"/>
    <cellStyle name="20% - Accent4 8" xfId="48"/>
    <cellStyle name="20% - Accent4 9" xfId="49"/>
    <cellStyle name="20% - Accent5 10" xfId="50"/>
    <cellStyle name="20% - Accent5 11" xfId="51"/>
    <cellStyle name="20% - Accent5 12" xfId="52"/>
    <cellStyle name="20% - Accent5 2" xfId="53"/>
    <cellStyle name="20% - Accent5 3" xfId="54"/>
    <cellStyle name="20% - Accent5 4" xfId="55"/>
    <cellStyle name="20% - Accent5 5" xfId="56"/>
    <cellStyle name="20% - Accent5 6" xfId="57"/>
    <cellStyle name="20% - Accent5 7" xfId="58"/>
    <cellStyle name="20% - Accent5 8" xfId="59"/>
    <cellStyle name="20% - Accent5 9" xfId="60"/>
    <cellStyle name="20% - Accent6 10" xfId="61"/>
    <cellStyle name="20% - Accent6 11" xfId="62"/>
    <cellStyle name="20% - Accent6 12" xfId="63"/>
    <cellStyle name="20% - Accent6 2" xfId="64"/>
    <cellStyle name="20% - Accent6 3" xfId="65"/>
    <cellStyle name="20% - Accent6 4" xfId="66"/>
    <cellStyle name="20% - Accent6 5" xfId="67"/>
    <cellStyle name="20% - Accent6 6" xfId="68"/>
    <cellStyle name="20% - Accent6 7" xfId="69"/>
    <cellStyle name="20% - Accent6 8" xfId="70"/>
    <cellStyle name="20% - Accent6 9" xfId="71"/>
    <cellStyle name="40% - Accent1 10" xfId="72"/>
    <cellStyle name="40% - Accent1 11" xfId="73"/>
    <cellStyle name="40% - Accent1 12" xfId="74"/>
    <cellStyle name="40% - Accent1 2" xfId="75"/>
    <cellStyle name="40% - Accent1 3" xfId="76"/>
    <cellStyle name="40% - Accent1 4" xfId="77"/>
    <cellStyle name="40% - Accent1 5" xfId="78"/>
    <cellStyle name="40% - Accent1 6" xfId="79"/>
    <cellStyle name="40% - Accent1 7" xfId="80"/>
    <cellStyle name="40% - Accent1 8" xfId="81"/>
    <cellStyle name="40% - Accent1 9" xfId="82"/>
    <cellStyle name="40% - Accent2 10" xfId="83"/>
    <cellStyle name="40% - Accent2 11" xfId="84"/>
    <cellStyle name="40% - Accent2 12" xfId="85"/>
    <cellStyle name="40% - Accent2 2" xfId="86"/>
    <cellStyle name="40% - Accent2 3" xfId="87"/>
    <cellStyle name="40% - Accent2 4" xfId="88"/>
    <cellStyle name="40% - Accent2 5" xfId="89"/>
    <cellStyle name="40% - Accent2 6" xfId="90"/>
    <cellStyle name="40% - Accent2 7" xfId="91"/>
    <cellStyle name="40% - Accent2 8" xfId="92"/>
    <cellStyle name="40% - Accent2 9" xfId="93"/>
    <cellStyle name="40% - Accent3 10" xfId="94"/>
    <cellStyle name="40% - Accent3 11" xfId="95"/>
    <cellStyle name="40% - Accent3 12" xfId="96"/>
    <cellStyle name="40% - Accent3 2" xfId="97"/>
    <cellStyle name="40% - Accent3 3" xfId="98"/>
    <cellStyle name="40% - Accent3 4" xfId="99"/>
    <cellStyle name="40% - Accent3 5" xfId="100"/>
    <cellStyle name="40% - Accent3 6" xfId="101"/>
    <cellStyle name="40% - Accent3 7" xfId="102"/>
    <cellStyle name="40% - Accent3 8" xfId="103"/>
    <cellStyle name="40% - Accent3 9" xfId="104"/>
    <cellStyle name="40% - Accent4 10" xfId="105"/>
    <cellStyle name="40% - Accent4 11" xfId="106"/>
    <cellStyle name="40% - Accent4 12" xfId="107"/>
    <cellStyle name="40% - Accent4 2" xfId="108"/>
    <cellStyle name="40% - Accent4 3" xfId="109"/>
    <cellStyle name="40% - Accent4 4" xfId="110"/>
    <cellStyle name="40% - Accent4 5" xfId="111"/>
    <cellStyle name="40% - Accent4 6" xfId="112"/>
    <cellStyle name="40% - Accent4 7" xfId="113"/>
    <cellStyle name="40% - Accent4 8" xfId="114"/>
    <cellStyle name="40% - Accent4 9" xfId="115"/>
    <cellStyle name="40% - Accent5 10" xfId="116"/>
    <cellStyle name="40% - Accent5 11" xfId="117"/>
    <cellStyle name="40% - Accent5 12" xfId="118"/>
    <cellStyle name="40% - Accent5 2" xfId="119"/>
    <cellStyle name="40% - Accent5 3" xfId="120"/>
    <cellStyle name="40% - Accent5 4" xfId="121"/>
    <cellStyle name="40% - Accent5 5" xfId="122"/>
    <cellStyle name="40% - Accent5 6" xfId="123"/>
    <cellStyle name="40% - Accent5 7" xfId="124"/>
    <cellStyle name="40% - Accent5 8" xfId="125"/>
    <cellStyle name="40% - Accent5 9" xfId="126"/>
    <cellStyle name="40% - Accent6 10" xfId="127"/>
    <cellStyle name="40% - Accent6 11" xfId="128"/>
    <cellStyle name="40% - Accent6 12" xfId="129"/>
    <cellStyle name="40% - Accent6 2" xfId="130"/>
    <cellStyle name="40% - Accent6 3" xfId="131"/>
    <cellStyle name="40% - Accent6 4" xfId="132"/>
    <cellStyle name="40% - Accent6 5" xfId="133"/>
    <cellStyle name="40% - Accent6 6" xfId="134"/>
    <cellStyle name="40% - Accent6 7" xfId="135"/>
    <cellStyle name="40% - Accent6 8" xfId="136"/>
    <cellStyle name="40% - Accent6 9" xfId="137"/>
    <cellStyle name="60% - Accent1 10" xfId="138"/>
    <cellStyle name="60% - Accent1 11" xfId="139"/>
    <cellStyle name="60% - Accent1 12" xfId="140"/>
    <cellStyle name="60% - Accent1 2" xfId="141"/>
    <cellStyle name="60% - Accent1 3" xfId="142"/>
    <cellStyle name="60% - Accent1 4" xfId="143"/>
    <cellStyle name="60% - Accent1 5" xfId="144"/>
    <cellStyle name="60% - Accent1 6" xfId="145"/>
    <cellStyle name="60% - Accent1 7" xfId="146"/>
    <cellStyle name="60% - Accent1 8" xfId="147"/>
    <cellStyle name="60% - Accent1 9" xfId="148"/>
    <cellStyle name="60% - Accent2 10" xfId="149"/>
    <cellStyle name="60% - Accent2 11" xfId="150"/>
    <cellStyle name="60% - Accent2 12" xfId="151"/>
    <cellStyle name="60% - Accent2 2" xfId="152"/>
    <cellStyle name="60% - Accent2 3" xfId="153"/>
    <cellStyle name="60% - Accent2 4" xfId="154"/>
    <cellStyle name="60% - Accent2 5" xfId="155"/>
    <cellStyle name="60% - Accent2 6" xfId="156"/>
    <cellStyle name="60% - Accent2 7" xfId="157"/>
    <cellStyle name="60% - Accent2 8" xfId="158"/>
    <cellStyle name="60% - Accent2 9" xfId="159"/>
    <cellStyle name="60% - Accent3 10" xfId="160"/>
    <cellStyle name="60% - Accent3 11" xfId="161"/>
    <cellStyle name="60% - Accent3 12" xfId="162"/>
    <cellStyle name="60% - Accent3 2" xfId="163"/>
    <cellStyle name="60% - Accent3 3" xfId="164"/>
    <cellStyle name="60% - Accent3 4" xfId="165"/>
    <cellStyle name="60% - Accent3 5" xfId="166"/>
    <cellStyle name="60% - Accent3 6" xfId="167"/>
    <cellStyle name="60% - Accent3 7" xfId="168"/>
    <cellStyle name="60% - Accent3 8" xfId="169"/>
    <cellStyle name="60% - Accent3 9" xfId="170"/>
    <cellStyle name="60% - Accent4 10" xfId="171"/>
    <cellStyle name="60% - Accent4 11" xfId="172"/>
    <cellStyle name="60% - Accent4 12" xfId="173"/>
    <cellStyle name="60% - Accent4 2" xfId="174"/>
    <cellStyle name="60% - Accent4 3" xfId="175"/>
    <cellStyle name="60% - Accent4 4" xfId="176"/>
    <cellStyle name="60% - Accent4 5" xfId="177"/>
    <cellStyle name="60% - Accent4 6" xfId="178"/>
    <cellStyle name="60% - Accent4 7" xfId="179"/>
    <cellStyle name="60% - Accent4 8" xfId="180"/>
    <cellStyle name="60% - Accent4 9" xfId="181"/>
    <cellStyle name="60% - Accent5 10" xfId="182"/>
    <cellStyle name="60% - Accent5 11" xfId="183"/>
    <cellStyle name="60% - Accent5 12" xfId="184"/>
    <cellStyle name="60% - Accent5 2" xfId="185"/>
    <cellStyle name="60% - Accent5 3" xfId="186"/>
    <cellStyle name="60% - Accent5 4" xfId="187"/>
    <cellStyle name="60% - Accent5 5" xfId="188"/>
    <cellStyle name="60% - Accent5 6" xfId="189"/>
    <cellStyle name="60% - Accent5 7" xfId="190"/>
    <cellStyle name="60% - Accent5 8" xfId="191"/>
    <cellStyle name="60% - Accent5 9" xfId="192"/>
    <cellStyle name="60% - Accent6 10" xfId="193"/>
    <cellStyle name="60% - Accent6 11" xfId="194"/>
    <cellStyle name="60% - Accent6 12" xfId="195"/>
    <cellStyle name="60% - Accent6 2" xfId="196"/>
    <cellStyle name="60% - Accent6 3" xfId="197"/>
    <cellStyle name="60% - Accent6 4" xfId="198"/>
    <cellStyle name="60% - Accent6 5" xfId="199"/>
    <cellStyle name="60% - Accent6 6" xfId="200"/>
    <cellStyle name="60% - Accent6 7" xfId="201"/>
    <cellStyle name="60% - Accent6 8" xfId="202"/>
    <cellStyle name="60% - Accent6 9" xfId="203"/>
    <cellStyle name="Accent1 10" xfId="204"/>
    <cellStyle name="Accent1 11" xfId="205"/>
    <cellStyle name="Accent1 12" xfId="206"/>
    <cellStyle name="Accent1 2" xfId="207"/>
    <cellStyle name="Accent1 3" xfId="208"/>
    <cellStyle name="Accent1 4" xfId="209"/>
    <cellStyle name="Accent1 5" xfId="210"/>
    <cellStyle name="Accent1 6" xfId="211"/>
    <cellStyle name="Accent1 7" xfId="212"/>
    <cellStyle name="Accent1 8" xfId="213"/>
    <cellStyle name="Accent1 9" xfId="214"/>
    <cellStyle name="Accent2 10" xfId="215"/>
    <cellStyle name="Accent2 11" xfId="216"/>
    <cellStyle name="Accent2 12" xfId="217"/>
    <cellStyle name="Accent2 2" xfId="218"/>
    <cellStyle name="Accent2 3" xfId="219"/>
    <cellStyle name="Accent2 4" xfId="220"/>
    <cellStyle name="Accent2 5" xfId="221"/>
    <cellStyle name="Accent2 6" xfId="222"/>
    <cellStyle name="Accent2 7" xfId="223"/>
    <cellStyle name="Accent2 8" xfId="224"/>
    <cellStyle name="Accent2 9" xfId="225"/>
    <cellStyle name="Accent3 10" xfId="226"/>
    <cellStyle name="Accent3 11" xfId="227"/>
    <cellStyle name="Accent3 12" xfId="228"/>
    <cellStyle name="Accent3 2" xfId="229"/>
    <cellStyle name="Accent3 3" xfId="230"/>
    <cellStyle name="Accent3 4" xfId="231"/>
    <cellStyle name="Accent3 5" xfId="232"/>
    <cellStyle name="Accent3 6" xfId="233"/>
    <cellStyle name="Accent3 7" xfId="234"/>
    <cellStyle name="Accent3 8" xfId="235"/>
    <cellStyle name="Accent3 9" xfId="236"/>
    <cellStyle name="Accent4 10" xfId="237"/>
    <cellStyle name="Accent4 11" xfId="238"/>
    <cellStyle name="Accent4 12" xfId="239"/>
    <cellStyle name="Accent4 2" xfId="240"/>
    <cellStyle name="Accent4 3" xfId="241"/>
    <cellStyle name="Accent4 4" xfId="242"/>
    <cellStyle name="Accent4 5" xfId="243"/>
    <cellStyle name="Accent4 6" xfId="244"/>
    <cellStyle name="Accent4 7" xfId="245"/>
    <cellStyle name="Accent4 8" xfId="246"/>
    <cellStyle name="Accent4 9" xfId="247"/>
    <cellStyle name="Accent5 10" xfId="248"/>
    <cellStyle name="Accent5 11" xfId="249"/>
    <cellStyle name="Accent5 12" xfId="250"/>
    <cellStyle name="Accent5 2" xfId="251"/>
    <cellStyle name="Accent5 3" xfId="252"/>
    <cellStyle name="Accent5 4" xfId="253"/>
    <cellStyle name="Accent5 5" xfId="254"/>
    <cellStyle name="Accent5 6" xfId="255"/>
    <cellStyle name="Accent5 7" xfId="256"/>
    <cellStyle name="Accent5 8" xfId="257"/>
    <cellStyle name="Accent5 9" xfId="258"/>
    <cellStyle name="Accent6 10" xfId="259"/>
    <cellStyle name="Accent6 11" xfId="260"/>
    <cellStyle name="Accent6 12" xfId="261"/>
    <cellStyle name="Accent6 2" xfId="262"/>
    <cellStyle name="Accent6 3" xfId="263"/>
    <cellStyle name="Accent6 4" xfId="264"/>
    <cellStyle name="Accent6 5" xfId="265"/>
    <cellStyle name="Accent6 6" xfId="266"/>
    <cellStyle name="Accent6 7" xfId="267"/>
    <cellStyle name="Accent6 8" xfId="268"/>
    <cellStyle name="Accent6 9" xfId="269"/>
    <cellStyle name="Bad 10" xfId="270"/>
    <cellStyle name="Bad 11" xfId="271"/>
    <cellStyle name="Bad 12" xfId="272"/>
    <cellStyle name="Bad 2" xfId="273"/>
    <cellStyle name="Bad 3" xfId="274"/>
    <cellStyle name="Bad 4" xfId="275"/>
    <cellStyle name="Bad 5" xfId="276"/>
    <cellStyle name="Bad 6" xfId="277"/>
    <cellStyle name="Bad 7" xfId="278"/>
    <cellStyle name="Bad 8" xfId="279"/>
    <cellStyle name="Bad 9" xfId="280"/>
    <cellStyle name="Calculation 10" xfId="281"/>
    <cellStyle name="Calculation 11" xfId="282"/>
    <cellStyle name="Calculation 12" xfId="283"/>
    <cellStyle name="Calculation 2" xfId="284"/>
    <cellStyle name="Calculation 3" xfId="285"/>
    <cellStyle name="Calculation 4" xfId="286"/>
    <cellStyle name="Calculation 5" xfId="287"/>
    <cellStyle name="Calculation 6" xfId="288"/>
    <cellStyle name="Calculation 7" xfId="289"/>
    <cellStyle name="Calculation 8" xfId="290"/>
    <cellStyle name="Calculation 9" xfId="291"/>
    <cellStyle name="Check Cell 10" xfId="292"/>
    <cellStyle name="Check Cell 11" xfId="293"/>
    <cellStyle name="Check Cell 12" xfId="294"/>
    <cellStyle name="Check Cell 2" xfId="295"/>
    <cellStyle name="Check Cell 3" xfId="296"/>
    <cellStyle name="Check Cell 4" xfId="297"/>
    <cellStyle name="Check Cell 5" xfId="298"/>
    <cellStyle name="Check Cell 6" xfId="299"/>
    <cellStyle name="Check Cell 7" xfId="300"/>
    <cellStyle name="Check Cell 8" xfId="301"/>
    <cellStyle name="Check Cell 9" xfId="302"/>
    <cellStyle name="Comma" xfId="303" builtinId="3"/>
    <cellStyle name="Comma 2" xfId="304"/>
    <cellStyle name="Comma 2 2" xfId="305"/>
    <cellStyle name="Comma 2 3" xfId="306"/>
    <cellStyle name="Comma 2 4" xfId="307"/>
    <cellStyle name="Comma 2 5" xfId="308"/>
    <cellStyle name="Comma 2 6" xfId="309"/>
    <cellStyle name="Comma 2 7" xfId="310"/>
    <cellStyle name="Comma 3" xfId="311"/>
    <cellStyle name="Comma 3 2" xfId="312"/>
    <cellStyle name="Comma 4" xfId="313"/>
    <cellStyle name="Comma 5" xfId="314"/>
    <cellStyle name="Currency 2" xfId="315"/>
    <cellStyle name="Currency 3" xfId="316"/>
    <cellStyle name="Excel Built-in Normal" xfId="317"/>
    <cellStyle name="Explanatory Text 10" xfId="318"/>
    <cellStyle name="Explanatory Text 11" xfId="319"/>
    <cellStyle name="Explanatory Text 12" xfId="320"/>
    <cellStyle name="Explanatory Text 2" xfId="321"/>
    <cellStyle name="Explanatory Text 3" xfId="322"/>
    <cellStyle name="Explanatory Text 4" xfId="323"/>
    <cellStyle name="Explanatory Text 5" xfId="324"/>
    <cellStyle name="Explanatory Text 6" xfId="325"/>
    <cellStyle name="Explanatory Text 7" xfId="326"/>
    <cellStyle name="Explanatory Text 8" xfId="327"/>
    <cellStyle name="Explanatory Text 9" xfId="328"/>
    <cellStyle name="Good 10" xfId="329"/>
    <cellStyle name="Good 11" xfId="330"/>
    <cellStyle name="Good 12" xfId="331"/>
    <cellStyle name="Good 2" xfId="332"/>
    <cellStyle name="Good 3" xfId="333"/>
    <cellStyle name="Good 4" xfId="334"/>
    <cellStyle name="Good 5" xfId="335"/>
    <cellStyle name="Good 6" xfId="336"/>
    <cellStyle name="Good 7" xfId="337"/>
    <cellStyle name="Good 8" xfId="338"/>
    <cellStyle name="Good 9" xfId="339"/>
    <cellStyle name="Heading 1 10" xfId="340"/>
    <cellStyle name="Heading 1 11" xfId="341"/>
    <cellStyle name="Heading 1 12" xfId="342"/>
    <cellStyle name="Heading 1 2" xfId="343"/>
    <cellStyle name="Heading 1 3" xfId="344"/>
    <cellStyle name="Heading 1 4" xfId="345"/>
    <cellStyle name="Heading 1 5" xfId="346"/>
    <cellStyle name="Heading 1 6" xfId="347"/>
    <cellStyle name="Heading 1 7" xfId="348"/>
    <cellStyle name="Heading 1 8" xfId="349"/>
    <cellStyle name="Heading 1 9" xfId="350"/>
    <cellStyle name="Heading 2 10" xfId="351"/>
    <cellStyle name="Heading 2 11" xfId="352"/>
    <cellStyle name="Heading 2 12" xfId="353"/>
    <cellStyle name="Heading 2 2" xfId="354"/>
    <cellStyle name="Heading 2 3" xfId="355"/>
    <cellStyle name="Heading 2 4" xfId="356"/>
    <cellStyle name="Heading 2 5" xfId="357"/>
    <cellStyle name="Heading 2 6" xfId="358"/>
    <cellStyle name="Heading 2 7" xfId="359"/>
    <cellStyle name="Heading 2 8" xfId="360"/>
    <cellStyle name="Heading 2 9" xfId="361"/>
    <cellStyle name="Heading 3 10" xfId="362"/>
    <cellStyle name="Heading 3 11" xfId="363"/>
    <cellStyle name="Heading 3 12" xfId="364"/>
    <cellStyle name="Heading 3 2" xfId="365"/>
    <cellStyle name="Heading 3 3" xfId="366"/>
    <cellStyle name="Heading 3 4" xfId="367"/>
    <cellStyle name="Heading 3 5" xfId="368"/>
    <cellStyle name="Heading 3 6" xfId="369"/>
    <cellStyle name="Heading 3 7" xfId="370"/>
    <cellStyle name="Heading 3 8" xfId="371"/>
    <cellStyle name="Heading 3 9" xfId="372"/>
    <cellStyle name="Heading 4 10" xfId="373"/>
    <cellStyle name="Heading 4 11" xfId="374"/>
    <cellStyle name="Heading 4 12" xfId="375"/>
    <cellStyle name="Heading 4 2" xfId="376"/>
    <cellStyle name="Heading 4 3" xfId="377"/>
    <cellStyle name="Heading 4 4" xfId="378"/>
    <cellStyle name="Heading 4 5" xfId="379"/>
    <cellStyle name="Heading 4 6" xfId="380"/>
    <cellStyle name="Heading 4 7" xfId="381"/>
    <cellStyle name="Heading 4 8" xfId="382"/>
    <cellStyle name="Heading 4 9" xfId="383"/>
    <cellStyle name="Input 10" xfId="384"/>
    <cellStyle name="Input 11" xfId="385"/>
    <cellStyle name="Input 12" xfId="386"/>
    <cellStyle name="Input 2" xfId="387"/>
    <cellStyle name="Input 3" xfId="388"/>
    <cellStyle name="Input 4" xfId="389"/>
    <cellStyle name="Input 5" xfId="390"/>
    <cellStyle name="Input 6" xfId="391"/>
    <cellStyle name="Input 7" xfId="392"/>
    <cellStyle name="Input 8" xfId="393"/>
    <cellStyle name="Input 9" xfId="394"/>
    <cellStyle name="Linked Cell 10" xfId="395"/>
    <cellStyle name="Linked Cell 11" xfId="396"/>
    <cellStyle name="Linked Cell 12" xfId="397"/>
    <cellStyle name="Linked Cell 2" xfId="398"/>
    <cellStyle name="Linked Cell 3" xfId="399"/>
    <cellStyle name="Linked Cell 4" xfId="400"/>
    <cellStyle name="Linked Cell 5" xfId="401"/>
    <cellStyle name="Linked Cell 6" xfId="402"/>
    <cellStyle name="Linked Cell 7" xfId="403"/>
    <cellStyle name="Linked Cell 8" xfId="404"/>
    <cellStyle name="Linked Cell 9" xfId="405"/>
    <cellStyle name="Neutral 10" xfId="406"/>
    <cellStyle name="Neutral 11" xfId="407"/>
    <cellStyle name="Neutral 12" xfId="408"/>
    <cellStyle name="Neutral 2" xfId="409"/>
    <cellStyle name="Neutral 3" xfId="410"/>
    <cellStyle name="Neutral 4" xfId="411"/>
    <cellStyle name="Neutral 5" xfId="412"/>
    <cellStyle name="Neutral 6" xfId="413"/>
    <cellStyle name="Neutral 7" xfId="414"/>
    <cellStyle name="Neutral 8" xfId="415"/>
    <cellStyle name="Neutral 9" xfId="416"/>
    <cellStyle name="Normal" xfId="0" builtinId="0"/>
    <cellStyle name="Normal 10" xfId="417"/>
    <cellStyle name="Normal 11" xfId="418"/>
    <cellStyle name="Normal 13" xfId="419"/>
    <cellStyle name="Normal 15" xfId="420"/>
    <cellStyle name="Normal 16" xfId="421"/>
    <cellStyle name="Normal 2" xfId="422"/>
    <cellStyle name="Normal 2 2" xfId="423"/>
    <cellStyle name="Normal 2 2 2" xfId="424"/>
    <cellStyle name="Normal 2 2 2 2" xfId="425"/>
    <cellStyle name="Normal 2 2 2 3" xfId="426"/>
    <cellStyle name="Normal 2 2 2 4" xfId="427"/>
    <cellStyle name="Normal 2 2 3" xfId="428"/>
    <cellStyle name="Normal 2 2 4" xfId="429"/>
    <cellStyle name="Normal 2 2 5" xfId="430"/>
    <cellStyle name="Normal 2 2 6" xfId="431"/>
    <cellStyle name="Normal 2 2 7" xfId="432"/>
    <cellStyle name="Normal 2 2 8" xfId="433"/>
    <cellStyle name="Normal 2 2 9" xfId="434"/>
    <cellStyle name="Normal 2 3" xfId="435"/>
    <cellStyle name="Normal 2 4" xfId="436"/>
    <cellStyle name="Normal 2 5" xfId="437"/>
    <cellStyle name="Normal 2 6" xfId="438"/>
    <cellStyle name="Normal 2 7" xfId="439"/>
    <cellStyle name="Normal 20" xfId="440"/>
    <cellStyle name="Normal 21" xfId="441"/>
    <cellStyle name="Normal 3" xfId="442"/>
    <cellStyle name="Normal 3 2" xfId="443"/>
    <cellStyle name="Normal 3 3" xfId="444"/>
    <cellStyle name="Normal 4" xfId="445"/>
    <cellStyle name="Normal 4 2" xfId="446"/>
    <cellStyle name="Normal 4 3" xfId="447"/>
    <cellStyle name="Normal 4 4" xfId="448"/>
    <cellStyle name="Normal 4 5" xfId="449"/>
    <cellStyle name="Normal 5" xfId="450"/>
    <cellStyle name="Normal 6" xfId="451"/>
    <cellStyle name="Normal 6 2" xfId="452"/>
    <cellStyle name="Normal 7" xfId="453"/>
    <cellStyle name="Normal 8" xfId="454"/>
    <cellStyle name="Note 10" xfId="455"/>
    <cellStyle name="Note 11" xfId="456"/>
    <cellStyle name="Note 12" xfId="457"/>
    <cellStyle name="Note 2" xfId="458"/>
    <cellStyle name="Note 3" xfId="459"/>
    <cellStyle name="Note 4" xfId="460"/>
    <cellStyle name="Note 5" xfId="461"/>
    <cellStyle name="Note 6" xfId="462"/>
    <cellStyle name="Note 7" xfId="463"/>
    <cellStyle name="Note 8" xfId="464"/>
    <cellStyle name="Note 9" xfId="465"/>
    <cellStyle name="Output 10" xfId="466"/>
    <cellStyle name="Output 11" xfId="467"/>
    <cellStyle name="Output 12" xfId="468"/>
    <cellStyle name="Output 2" xfId="469"/>
    <cellStyle name="Output 3" xfId="470"/>
    <cellStyle name="Output 4" xfId="471"/>
    <cellStyle name="Output 5" xfId="472"/>
    <cellStyle name="Output 6" xfId="473"/>
    <cellStyle name="Output 7" xfId="474"/>
    <cellStyle name="Output 8" xfId="475"/>
    <cellStyle name="Output 9" xfId="476"/>
    <cellStyle name="Percent 2" xfId="477"/>
    <cellStyle name="Style 1" xfId="478"/>
    <cellStyle name="Title 10" xfId="479"/>
    <cellStyle name="Title 11" xfId="480"/>
    <cellStyle name="Title 12" xfId="481"/>
    <cellStyle name="Title 2" xfId="482"/>
    <cellStyle name="Title 3" xfId="483"/>
    <cellStyle name="Title 4" xfId="484"/>
    <cellStyle name="Title 5" xfId="485"/>
    <cellStyle name="Title 6" xfId="486"/>
    <cellStyle name="Title 7" xfId="487"/>
    <cellStyle name="Title 8" xfId="488"/>
    <cellStyle name="Title 9" xfId="489"/>
    <cellStyle name="Total 10" xfId="490"/>
    <cellStyle name="Total 11" xfId="491"/>
    <cellStyle name="Total 12" xfId="492"/>
    <cellStyle name="Total 2" xfId="493"/>
    <cellStyle name="Total 3" xfId="494"/>
    <cellStyle name="Total 4" xfId="495"/>
    <cellStyle name="Total 5" xfId="496"/>
    <cellStyle name="Total 6" xfId="497"/>
    <cellStyle name="Total 7" xfId="498"/>
    <cellStyle name="Total 8" xfId="499"/>
    <cellStyle name="Total 9" xfId="500"/>
    <cellStyle name="Warning Text 10" xfId="501"/>
    <cellStyle name="Warning Text 11" xfId="502"/>
    <cellStyle name="Warning Text 12" xfId="503"/>
    <cellStyle name="Warning Text 2" xfId="504"/>
    <cellStyle name="Warning Text 3" xfId="505"/>
    <cellStyle name="Warning Text 4" xfId="506"/>
    <cellStyle name="Warning Text 5" xfId="507"/>
    <cellStyle name="Warning Text 6" xfId="508"/>
    <cellStyle name="Warning Text 7" xfId="509"/>
    <cellStyle name="Warning Text 8" xfId="510"/>
    <cellStyle name="Warning Text 9" xfId="51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12.xml.rels><?xml version="1.0" encoding="UTF-8" standalone="yes"?>
<Relationships xmlns="http://schemas.openxmlformats.org/package/2006/relationships"><Relationship Id="rId2" Type="http://schemas.openxmlformats.org/officeDocument/2006/relationships/printerSettings" Target="../printerSettings/printerSettings20.bin"/><Relationship Id="rId1" Type="http://schemas.openxmlformats.org/officeDocument/2006/relationships/printerSettings" Target="../printerSettings/printerSettings19.bin"/></Relationships>
</file>

<file path=xl/worksheets/_rels/sheet14.xml.rels><?xml version="1.0" encoding="UTF-8" standalone="yes"?>
<Relationships xmlns="http://schemas.openxmlformats.org/package/2006/relationships"><Relationship Id="rId2" Type="http://schemas.openxmlformats.org/officeDocument/2006/relationships/printerSettings" Target="../printerSettings/printerSettings22.bin"/><Relationship Id="rId1" Type="http://schemas.openxmlformats.org/officeDocument/2006/relationships/printerSettings" Target="../printerSettings/printerSettings21.bin"/></Relationships>
</file>

<file path=xl/worksheets/_rels/sheet15.xml.rels><?xml version="1.0" encoding="UTF-8" standalone="yes"?>
<Relationships xmlns="http://schemas.openxmlformats.org/package/2006/relationships"><Relationship Id="rId2" Type="http://schemas.openxmlformats.org/officeDocument/2006/relationships/printerSettings" Target="../printerSettings/printerSettings24.bin"/><Relationship Id="rId1" Type="http://schemas.openxmlformats.org/officeDocument/2006/relationships/printerSettings" Target="../printerSettings/printerSettings23.bin"/></Relationships>
</file>

<file path=xl/worksheets/_rels/sheet16.xml.rels><?xml version="1.0" encoding="UTF-8" standalone="yes"?>
<Relationships xmlns="http://schemas.openxmlformats.org/package/2006/relationships"><Relationship Id="rId2" Type="http://schemas.openxmlformats.org/officeDocument/2006/relationships/printerSettings" Target="../printerSettings/printerSettings26.bin"/><Relationship Id="rId1" Type="http://schemas.openxmlformats.org/officeDocument/2006/relationships/printerSettings" Target="../printerSettings/printerSettings25.bin"/></Relationships>
</file>

<file path=xl/worksheets/_rels/sheet17.xml.rels><?xml version="1.0" encoding="UTF-8" standalone="yes"?>
<Relationships xmlns="http://schemas.openxmlformats.org/package/2006/relationships"><Relationship Id="rId2" Type="http://schemas.openxmlformats.org/officeDocument/2006/relationships/printerSettings" Target="../printerSettings/printerSettings28.bin"/><Relationship Id="rId1" Type="http://schemas.openxmlformats.org/officeDocument/2006/relationships/printerSettings" Target="../printerSettings/printerSettings2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6.bin"/><Relationship Id="rId1" Type="http://schemas.openxmlformats.org/officeDocument/2006/relationships/printerSettings" Target="../printerSettings/printerSettings5.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8.bin"/><Relationship Id="rId1" Type="http://schemas.openxmlformats.org/officeDocument/2006/relationships/printerSettings" Target="../printerSettings/printerSettings7.bin"/></Relationships>
</file>

<file path=xl/worksheets/_rels/sheet5.xml.rels><?xml version="1.0" encoding="UTF-8" standalone="yes"?>
<Relationships xmlns="http://schemas.openxmlformats.org/package/2006/relationships"><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s>
</file>

<file path=xl/worksheets/_rels/sheet6.xml.rels><?xml version="1.0" encoding="UTF-8" standalone="yes"?>
<Relationships xmlns="http://schemas.openxmlformats.org/package/2006/relationships"><Relationship Id="rId2" Type="http://schemas.openxmlformats.org/officeDocument/2006/relationships/printerSettings" Target="../printerSettings/printerSettings12.bin"/><Relationship Id="rId1" Type="http://schemas.openxmlformats.org/officeDocument/2006/relationships/printerSettings" Target="../printerSettings/printerSettings11.bin"/></Relationships>
</file>

<file path=xl/worksheets/_rels/sheet7.xml.rels><?xml version="1.0" encoding="UTF-8" standalone="yes"?>
<Relationships xmlns="http://schemas.openxmlformats.org/package/2006/relationships"><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s>
</file>

<file path=xl/worksheets/_rels/sheet8.xml.rels><?xml version="1.0" encoding="UTF-8" standalone="yes"?>
<Relationships xmlns="http://schemas.openxmlformats.org/package/2006/relationships"><Relationship Id="rId2" Type="http://schemas.openxmlformats.org/officeDocument/2006/relationships/printerSettings" Target="../printerSettings/printerSettings16.bin"/><Relationship Id="rId1" Type="http://schemas.openxmlformats.org/officeDocument/2006/relationships/printerSettings" Target="../printerSettings/printerSettings15.bin"/></Relationships>
</file>

<file path=xl/worksheets/_rels/sheet9.xml.rels><?xml version="1.0" encoding="UTF-8" standalone="yes"?>
<Relationships xmlns="http://schemas.openxmlformats.org/package/2006/relationships"><Relationship Id="rId2" Type="http://schemas.openxmlformats.org/officeDocument/2006/relationships/printerSettings" Target="../printerSettings/printerSettings18.bin"/><Relationship Id="rId1" Type="http://schemas.openxmlformats.org/officeDocument/2006/relationships/printerSettings" Target="../printerSettings/printerSettings1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H29"/>
  <sheetViews>
    <sheetView topLeftCell="A6" workbookViewId="0">
      <selection activeCell="H34" sqref="H34"/>
    </sheetView>
  </sheetViews>
  <sheetFormatPr defaultRowHeight="12.75"/>
  <cols>
    <col min="2" max="2" width="37.42578125" style="1" customWidth="1"/>
  </cols>
  <sheetData>
    <row r="1" spans="1:8">
      <c r="A1" s="57"/>
      <c r="B1" s="58" t="s">
        <v>147</v>
      </c>
      <c r="C1" s="57" t="s">
        <v>79</v>
      </c>
      <c r="D1" s="57" t="s">
        <v>80</v>
      </c>
      <c r="E1" s="57" t="s">
        <v>81</v>
      </c>
      <c r="F1" s="57" t="s">
        <v>141</v>
      </c>
      <c r="G1" s="57" t="s">
        <v>142</v>
      </c>
      <c r="H1" s="57" t="s">
        <v>86</v>
      </c>
    </row>
    <row r="2" spans="1:8">
      <c r="A2" s="57"/>
      <c r="B2" s="58" t="s">
        <v>188</v>
      </c>
      <c r="C2" s="60" t="e">
        <f t="shared" ref="C2:H2" si="0">SUM(C3:C8)</f>
        <v>#REF!</v>
      </c>
      <c r="D2" s="60" t="e">
        <f t="shared" si="0"/>
        <v>#REF!</v>
      </c>
      <c r="E2" s="60">
        <f t="shared" si="0"/>
        <v>0</v>
      </c>
      <c r="F2" s="60">
        <f t="shared" si="0"/>
        <v>0</v>
      </c>
      <c r="G2" s="60">
        <f t="shared" si="0"/>
        <v>0</v>
      </c>
      <c r="H2" s="60" t="e">
        <f t="shared" si="0"/>
        <v>#REF!</v>
      </c>
    </row>
    <row r="3" spans="1:8" ht="76.5">
      <c r="A3" s="7">
        <v>1</v>
      </c>
      <c r="B3" s="6" t="s">
        <v>166</v>
      </c>
      <c r="C3" s="37" t="e">
        <f>SUM(#REF!)</f>
        <v>#REF!</v>
      </c>
      <c r="D3" s="37" t="e">
        <f>SUM(#REF!)</f>
        <v>#REF!</v>
      </c>
      <c r="E3" s="37">
        <v>0</v>
      </c>
      <c r="F3" s="37">
        <v>0</v>
      </c>
      <c r="G3" s="37">
        <v>0</v>
      </c>
      <c r="H3" s="37">
        <v>36.981000000000009</v>
      </c>
    </row>
    <row r="4" spans="1:8" ht="38.25">
      <c r="A4" s="7">
        <v>2</v>
      </c>
      <c r="B4" s="6" t="s">
        <v>167</v>
      </c>
      <c r="C4" s="8" t="e">
        <f>#REF!</f>
        <v>#REF!</v>
      </c>
      <c r="D4" s="7"/>
      <c r="E4" s="7"/>
      <c r="F4" s="7"/>
      <c r="G4" s="7"/>
      <c r="H4" s="8" t="e">
        <f>SUM(C4:G4)</f>
        <v>#REF!</v>
      </c>
    </row>
    <row r="5" spans="1:8" ht="25.5">
      <c r="A5" s="7">
        <v>3</v>
      </c>
      <c r="B5" s="6" t="s">
        <v>168</v>
      </c>
      <c r="C5" s="8" t="e">
        <f>#REF!</f>
        <v>#REF!</v>
      </c>
      <c r="D5" s="7"/>
      <c r="E5" s="7"/>
      <c r="F5" s="7"/>
      <c r="G5" s="7"/>
      <c r="H5" s="7" t="e">
        <f>SUM(C5:G5)</f>
        <v>#REF!</v>
      </c>
    </row>
    <row r="6" spans="1:8">
      <c r="A6" s="7">
        <v>4</v>
      </c>
      <c r="B6" s="6" t="s">
        <v>169</v>
      </c>
      <c r="C6" s="7">
        <v>8.5</v>
      </c>
      <c r="D6" s="7"/>
      <c r="E6" s="7"/>
      <c r="F6" s="7"/>
      <c r="G6" s="7"/>
      <c r="H6" s="7">
        <f>SUM(C6:G6)</f>
        <v>8.5</v>
      </c>
    </row>
    <row r="7" spans="1:8">
      <c r="A7" s="7">
        <v>5</v>
      </c>
      <c r="B7" s="6" t="s">
        <v>170</v>
      </c>
      <c r="C7" s="7">
        <v>3.84</v>
      </c>
      <c r="D7" s="7">
        <v>10.01</v>
      </c>
      <c r="E7" s="7"/>
      <c r="F7" s="7"/>
      <c r="G7" s="7"/>
      <c r="H7" s="7">
        <f>SUM(C7:G7)</f>
        <v>13.85</v>
      </c>
    </row>
    <row r="8" spans="1:8" ht="38.25">
      <c r="A8" s="7">
        <v>6</v>
      </c>
      <c r="B8" s="6" t="s">
        <v>172</v>
      </c>
      <c r="C8" s="8" t="e">
        <f>SUM(#REF!)</f>
        <v>#REF!</v>
      </c>
      <c r="D8" s="8" t="e">
        <f>SUM(#REF!)</f>
        <v>#REF!</v>
      </c>
      <c r="E8" s="7"/>
      <c r="F8" s="7"/>
      <c r="G8" s="7"/>
      <c r="H8" s="8" t="e">
        <f>SUM(C8:G8)</f>
        <v>#REF!</v>
      </c>
    </row>
    <row r="9" spans="1:8">
      <c r="A9" s="7"/>
      <c r="B9" s="6"/>
      <c r="C9" s="8"/>
      <c r="D9" s="8"/>
      <c r="E9" s="7"/>
      <c r="F9" s="7"/>
      <c r="G9" s="7"/>
      <c r="H9" s="8"/>
    </row>
    <row r="10" spans="1:8">
      <c r="A10" s="57"/>
      <c r="B10" s="58" t="s">
        <v>173</v>
      </c>
      <c r="C10" s="60" t="e">
        <f t="shared" ref="C10:H10" si="1">SUM(C11:C26)</f>
        <v>#REF!</v>
      </c>
      <c r="D10" s="60" t="e">
        <f t="shared" si="1"/>
        <v>#REF!</v>
      </c>
      <c r="E10" s="60" t="e">
        <f t="shared" si="1"/>
        <v>#REF!</v>
      </c>
      <c r="F10" s="60" t="e">
        <f t="shared" si="1"/>
        <v>#REF!</v>
      </c>
      <c r="G10" s="60" t="e">
        <f t="shared" si="1"/>
        <v>#REF!</v>
      </c>
      <c r="H10" s="60" t="e">
        <f t="shared" si="1"/>
        <v>#REF!</v>
      </c>
    </row>
    <row r="11" spans="1:8">
      <c r="A11" s="61"/>
      <c r="B11" s="62" t="s">
        <v>174</v>
      </c>
      <c r="C11" s="63"/>
      <c r="D11" s="63"/>
      <c r="E11" s="63"/>
      <c r="F11" s="65"/>
      <c r="G11" s="65"/>
      <c r="H11" s="63"/>
    </row>
    <row r="12" spans="1:8">
      <c r="A12" s="7">
        <v>1</v>
      </c>
      <c r="B12" s="6" t="s">
        <v>185</v>
      </c>
      <c r="C12" s="7"/>
      <c r="D12" s="7"/>
      <c r="E12" s="7"/>
      <c r="F12" s="66" t="e">
        <f>#REF!</f>
        <v>#REF!</v>
      </c>
      <c r="G12" s="66" t="e">
        <f>#REF!</f>
        <v>#REF!</v>
      </c>
      <c r="H12" s="8" t="e">
        <f>SUM(C12:G12)</f>
        <v>#REF!</v>
      </c>
    </row>
    <row r="13" spans="1:8">
      <c r="A13" s="7">
        <v>2</v>
      </c>
      <c r="B13" s="6" t="s">
        <v>186</v>
      </c>
      <c r="C13" s="7"/>
      <c r="D13" s="8" t="e">
        <f>#REF!</f>
        <v>#REF!</v>
      </c>
      <c r="E13" s="8" t="e">
        <f>#REF!</f>
        <v>#REF!</v>
      </c>
      <c r="F13" s="8" t="e">
        <f>#REF!</f>
        <v>#REF!</v>
      </c>
      <c r="G13" s="8" t="e">
        <f>#REF!</f>
        <v>#REF!</v>
      </c>
      <c r="H13" s="8" t="e">
        <f>SUM(C13:G13)</f>
        <v>#REF!</v>
      </c>
    </row>
    <row r="14" spans="1:8" ht="25.5">
      <c r="A14" s="7">
        <v>3</v>
      </c>
      <c r="B14" s="6" t="s">
        <v>187</v>
      </c>
      <c r="C14" s="7"/>
      <c r="D14" s="7"/>
      <c r="E14" s="7"/>
      <c r="F14" s="8" t="e">
        <f>#REF!</f>
        <v>#REF!</v>
      </c>
      <c r="G14" s="8" t="e">
        <f>#REF!</f>
        <v>#REF!</v>
      </c>
      <c r="H14" s="8" t="e">
        <f>SUM(C14:G14)</f>
        <v>#REF!</v>
      </c>
    </row>
    <row r="15" spans="1:8">
      <c r="A15" s="61"/>
      <c r="B15" s="62" t="s">
        <v>175</v>
      </c>
      <c r="C15" s="9"/>
      <c r="D15" s="9"/>
      <c r="E15" s="9"/>
      <c r="F15" s="9"/>
      <c r="G15" s="9"/>
      <c r="H15" s="68"/>
    </row>
    <row r="16" spans="1:8">
      <c r="A16" s="7">
        <v>4</v>
      </c>
      <c r="B16" s="6" t="s">
        <v>87</v>
      </c>
      <c r="C16" s="7"/>
      <c r="D16" s="7"/>
      <c r="E16" s="7"/>
      <c r="F16" s="8" t="e">
        <f>#REF!</f>
        <v>#REF!</v>
      </c>
      <c r="G16" s="8" t="e">
        <f>#REF!</f>
        <v>#REF!</v>
      </c>
      <c r="H16" s="8" t="e">
        <f>SUM(C16:G16)</f>
        <v>#REF!</v>
      </c>
    </row>
    <row r="17" spans="1:8">
      <c r="A17" s="61">
        <v>5</v>
      </c>
      <c r="B17" s="62" t="s">
        <v>88</v>
      </c>
      <c r="C17" s="67" t="e">
        <f>#REF!</f>
        <v>#REF!</v>
      </c>
      <c r="D17" s="67" t="e">
        <f>#REF!</f>
        <v>#REF!</v>
      </c>
      <c r="E17" s="67" t="e">
        <f>#REF!</f>
        <v>#REF!</v>
      </c>
      <c r="F17" s="67" t="e">
        <f>#REF!</f>
        <v>#REF!</v>
      </c>
      <c r="G17" s="67" t="e">
        <f>#REF!</f>
        <v>#REF!</v>
      </c>
      <c r="H17" s="8" t="e">
        <f>SUM(C17:G17)</f>
        <v>#REF!</v>
      </c>
    </row>
    <row r="18" spans="1:8">
      <c r="A18" s="61">
        <v>6</v>
      </c>
      <c r="B18" s="62" t="s">
        <v>89</v>
      </c>
      <c r="C18" s="8" t="e">
        <f>#REF!</f>
        <v>#REF!</v>
      </c>
      <c r="D18" s="8" t="e">
        <f>#REF!</f>
        <v>#REF!</v>
      </c>
      <c r="E18" s="8" t="e">
        <f>#REF!</f>
        <v>#REF!</v>
      </c>
      <c r="F18" s="8" t="e">
        <f>#REF!</f>
        <v>#REF!</v>
      </c>
      <c r="G18" s="8" t="e">
        <f>#REF!</f>
        <v>#REF!</v>
      </c>
      <c r="H18" s="8" t="e">
        <f>SUM(C18:G18)</f>
        <v>#REF!</v>
      </c>
    </row>
    <row r="19" spans="1:8">
      <c r="A19" s="64">
        <v>7</v>
      </c>
      <c r="B19" s="62" t="s">
        <v>176</v>
      </c>
      <c r="C19" s="7"/>
      <c r="D19" s="7"/>
      <c r="E19" s="7"/>
      <c r="F19" s="7"/>
      <c r="G19" s="7"/>
      <c r="H19" s="37"/>
    </row>
    <row r="20" spans="1:8">
      <c r="A20" s="9"/>
      <c r="B20" s="6" t="s">
        <v>90</v>
      </c>
      <c r="C20" s="8" t="e">
        <f>#REF!</f>
        <v>#REF!</v>
      </c>
      <c r="D20" s="8" t="e">
        <f>#REF!</f>
        <v>#REF!</v>
      </c>
      <c r="E20" s="8" t="e">
        <f>#REF!</f>
        <v>#REF!</v>
      </c>
      <c r="F20" s="8" t="e">
        <f>#REF!</f>
        <v>#REF!</v>
      </c>
      <c r="G20" s="8" t="e">
        <f>#REF!</f>
        <v>#REF!</v>
      </c>
      <c r="H20" s="8" t="e">
        <f t="shared" ref="H20:H26" si="2">SUM(C20:G20)</f>
        <v>#REF!</v>
      </c>
    </row>
    <row r="21" spans="1:8">
      <c r="A21" s="9"/>
      <c r="B21" s="6" t="s">
        <v>177</v>
      </c>
      <c r="C21" s="8" t="e">
        <f>#REF!</f>
        <v>#REF!</v>
      </c>
      <c r="D21" s="8" t="e">
        <f>#REF!</f>
        <v>#REF!</v>
      </c>
      <c r="E21" s="8" t="e">
        <f>#REF!</f>
        <v>#REF!</v>
      </c>
      <c r="F21" s="8" t="e">
        <f>#REF!</f>
        <v>#REF!</v>
      </c>
      <c r="G21" s="8" t="e">
        <f>#REF!</f>
        <v>#REF!</v>
      </c>
      <c r="H21" s="37" t="e">
        <f t="shared" si="2"/>
        <v>#REF!</v>
      </c>
    </row>
    <row r="22" spans="1:8">
      <c r="A22" s="9"/>
      <c r="B22" s="6" t="s">
        <v>182</v>
      </c>
      <c r="C22" s="8" t="e">
        <f>#REF!</f>
        <v>#REF!</v>
      </c>
      <c r="D22" s="8" t="e">
        <f>#REF!</f>
        <v>#REF!</v>
      </c>
      <c r="E22" s="8" t="e">
        <f>#REF!</f>
        <v>#REF!</v>
      </c>
      <c r="F22" s="8" t="e">
        <f>#REF!</f>
        <v>#REF!</v>
      </c>
      <c r="G22" s="8" t="e">
        <f>#REF!</f>
        <v>#REF!</v>
      </c>
      <c r="H22" s="37" t="e">
        <f t="shared" si="2"/>
        <v>#REF!</v>
      </c>
    </row>
    <row r="23" spans="1:8">
      <c r="A23" s="64">
        <v>8</v>
      </c>
      <c r="B23" s="62" t="s">
        <v>178</v>
      </c>
      <c r="C23" s="8" t="e">
        <f>#REF!</f>
        <v>#REF!</v>
      </c>
      <c r="D23" s="8" t="e">
        <f>#REF!</f>
        <v>#REF!</v>
      </c>
      <c r="E23" s="8" t="e">
        <f>#REF!</f>
        <v>#REF!</v>
      </c>
      <c r="F23" s="8" t="e">
        <f>#REF!</f>
        <v>#REF!</v>
      </c>
      <c r="G23" s="8" t="e">
        <f>#REF!</f>
        <v>#REF!</v>
      </c>
      <c r="H23" s="8" t="e">
        <f t="shared" si="2"/>
        <v>#REF!</v>
      </c>
    </row>
    <row r="24" spans="1:8">
      <c r="A24" s="9">
        <v>9</v>
      </c>
      <c r="B24" s="6" t="s">
        <v>91</v>
      </c>
      <c r="C24" s="7"/>
      <c r="D24" s="7"/>
      <c r="E24" s="7"/>
      <c r="F24" s="8" t="e">
        <f>#REF!</f>
        <v>#REF!</v>
      </c>
      <c r="G24" s="8" t="e">
        <f>#REF!</f>
        <v>#REF!</v>
      </c>
      <c r="H24" s="8" t="e">
        <f t="shared" si="2"/>
        <v>#REF!</v>
      </c>
    </row>
    <row r="25" spans="1:8">
      <c r="A25" s="9">
        <v>10</v>
      </c>
      <c r="B25" s="6" t="s">
        <v>85</v>
      </c>
      <c r="C25" s="7"/>
      <c r="D25" s="7"/>
      <c r="E25" s="7"/>
      <c r="F25" s="8" t="e">
        <f>#REF!</f>
        <v>#REF!</v>
      </c>
      <c r="G25" s="8" t="e">
        <f>#REF!</f>
        <v>#REF!</v>
      </c>
      <c r="H25" s="8" t="e">
        <f t="shared" si="2"/>
        <v>#REF!</v>
      </c>
    </row>
    <row r="26" spans="1:8">
      <c r="A26" s="9">
        <v>11</v>
      </c>
      <c r="B26" s="6" t="s">
        <v>146</v>
      </c>
      <c r="C26" s="8" t="e">
        <f>#REF!</f>
        <v>#REF!</v>
      </c>
      <c r="D26" s="8" t="e">
        <f>#REF!</f>
        <v>#REF!</v>
      </c>
      <c r="E26" s="8" t="e">
        <f>#REF!</f>
        <v>#REF!</v>
      </c>
      <c r="F26" s="8" t="e">
        <f>#REF!</f>
        <v>#REF!</v>
      </c>
      <c r="G26" s="8" t="e">
        <f>#REF!</f>
        <v>#REF!</v>
      </c>
      <c r="H26" s="8" t="e">
        <f t="shared" si="2"/>
        <v>#REF!</v>
      </c>
    </row>
    <row r="27" spans="1:8">
      <c r="A27" s="527" t="s">
        <v>179</v>
      </c>
      <c r="B27" s="527"/>
      <c r="C27" s="60" t="e">
        <f t="shared" ref="C27:H27" si="3">C10+C2</f>
        <v>#REF!</v>
      </c>
      <c r="D27" s="60" t="e">
        <f t="shared" si="3"/>
        <v>#REF!</v>
      </c>
      <c r="E27" s="60" t="e">
        <f t="shared" si="3"/>
        <v>#REF!</v>
      </c>
      <c r="F27" s="60" t="e">
        <f t="shared" si="3"/>
        <v>#REF!</v>
      </c>
      <c r="G27" s="60" t="e">
        <f t="shared" si="3"/>
        <v>#REF!</v>
      </c>
      <c r="H27" s="70" t="e">
        <f t="shared" si="3"/>
        <v>#REF!</v>
      </c>
    </row>
    <row r="28" spans="1:8">
      <c r="A28" s="7" t="s">
        <v>180</v>
      </c>
      <c r="B28" s="6" t="s">
        <v>181</v>
      </c>
      <c r="C28" s="37" t="e">
        <f t="shared" ref="C28:H28" si="4">C27*10%</f>
        <v>#REF!</v>
      </c>
      <c r="D28" s="37" t="e">
        <f t="shared" si="4"/>
        <v>#REF!</v>
      </c>
      <c r="E28" s="37" t="e">
        <f t="shared" si="4"/>
        <v>#REF!</v>
      </c>
      <c r="F28" s="37" t="e">
        <f t="shared" si="4"/>
        <v>#REF!</v>
      </c>
      <c r="G28" s="37" t="e">
        <f t="shared" si="4"/>
        <v>#REF!</v>
      </c>
      <c r="H28" s="37" t="e">
        <f t="shared" si="4"/>
        <v>#REF!</v>
      </c>
    </row>
    <row r="29" spans="1:8">
      <c r="A29" s="528" t="s">
        <v>184</v>
      </c>
      <c r="B29" s="528"/>
      <c r="C29" s="60" t="e">
        <f t="shared" ref="C29:H29" si="5">C28+C27</f>
        <v>#REF!</v>
      </c>
      <c r="D29" s="60" t="e">
        <f t="shared" si="5"/>
        <v>#REF!</v>
      </c>
      <c r="E29" s="60" t="e">
        <f t="shared" si="5"/>
        <v>#REF!</v>
      </c>
      <c r="F29" s="60" t="e">
        <f t="shared" si="5"/>
        <v>#REF!</v>
      </c>
      <c r="G29" s="60" t="e">
        <f t="shared" si="5"/>
        <v>#REF!</v>
      </c>
      <c r="H29" s="60" t="e">
        <f t="shared" si="5"/>
        <v>#REF!</v>
      </c>
    </row>
  </sheetData>
  <customSheetViews>
    <customSheetView guid="{5E264256-DB90-41BF-B930-D29429E030B6}" state="hidden" topLeftCell="A6">
      <selection activeCell="H34" sqref="H34"/>
      <pageMargins left="0.75" right="0.75" top="1" bottom="1" header="0.5" footer="0.5"/>
      <pageSetup paperSize="9" orientation="portrait" r:id="rId1"/>
      <headerFooter alignWithMargins="0"/>
    </customSheetView>
  </customSheetViews>
  <mergeCells count="2">
    <mergeCell ref="A27:B27"/>
    <mergeCell ref="A29:B29"/>
  </mergeCells>
  <phoneticPr fontId="1" type="noConversion"/>
  <pageMargins left="0.75" right="0.75" top="1" bottom="1" header="0.5" footer="0.5"/>
  <pageSetup paperSize="9" orientation="portrait" r:id="rId2"/>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K10"/>
  <sheetViews>
    <sheetView workbookViewId="0">
      <selection activeCell="J10" sqref="J10"/>
    </sheetView>
  </sheetViews>
  <sheetFormatPr defaultRowHeight="12.75"/>
  <cols>
    <col min="9" max="10" width="9.140625" style="172" customWidth="1"/>
  </cols>
  <sheetData>
    <row r="1" spans="1:11" ht="39" thickBot="1">
      <c r="A1" s="166" t="s">
        <v>229</v>
      </c>
      <c r="B1" s="167" t="s">
        <v>230</v>
      </c>
      <c r="C1" s="167" t="s">
        <v>109</v>
      </c>
      <c r="D1" s="167" t="s">
        <v>242</v>
      </c>
      <c r="E1" s="167" t="s">
        <v>86</v>
      </c>
      <c r="F1" s="167" t="s">
        <v>231</v>
      </c>
      <c r="G1" s="167" t="s">
        <v>232</v>
      </c>
    </row>
    <row r="2" spans="1:11" ht="51.75" thickBot="1">
      <c r="A2" s="168">
        <v>1</v>
      </c>
      <c r="B2" s="169" t="s">
        <v>233</v>
      </c>
      <c r="C2" s="169">
        <v>745</v>
      </c>
      <c r="D2" s="169">
        <v>120</v>
      </c>
      <c r="E2" s="169">
        <v>865</v>
      </c>
      <c r="F2" s="169">
        <v>4</v>
      </c>
      <c r="G2" s="169">
        <v>11</v>
      </c>
      <c r="H2">
        <f t="shared" ref="H2:H9" si="0">SUM(C2:D2,F2:G2)</f>
        <v>880</v>
      </c>
      <c r="I2" s="172">
        <v>980</v>
      </c>
      <c r="J2" s="172">
        <f t="shared" ref="J2:J9" si="1">C2/E2*I2</f>
        <v>844.04624277456639</v>
      </c>
      <c r="K2" s="172">
        <f t="shared" ref="K2:K9" si="2">I2-J2</f>
        <v>135.95375722543361</v>
      </c>
    </row>
    <row r="3" spans="1:11" ht="51.75" thickBot="1">
      <c r="A3" s="168">
        <v>2</v>
      </c>
      <c r="B3" s="169" t="s">
        <v>234</v>
      </c>
      <c r="C3" s="169">
        <v>227</v>
      </c>
      <c r="D3" s="169">
        <v>120</v>
      </c>
      <c r="E3" s="169">
        <v>347</v>
      </c>
      <c r="F3" s="169">
        <v>0</v>
      </c>
      <c r="G3" s="169">
        <v>23</v>
      </c>
      <c r="H3">
        <f t="shared" si="0"/>
        <v>370</v>
      </c>
      <c r="I3" s="172">
        <v>410</v>
      </c>
      <c r="J3" s="172">
        <f t="shared" si="1"/>
        <v>268.21325648414989</v>
      </c>
      <c r="K3" s="172">
        <f t="shared" si="2"/>
        <v>141.78674351585011</v>
      </c>
    </row>
    <row r="4" spans="1:11" ht="39" thickBot="1">
      <c r="A4" s="168">
        <v>3</v>
      </c>
      <c r="B4" s="169" t="s">
        <v>235</v>
      </c>
      <c r="C4" s="169">
        <v>73</v>
      </c>
      <c r="D4" s="169">
        <v>46</v>
      </c>
      <c r="E4" s="169">
        <v>119</v>
      </c>
      <c r="F4" s="169">
        <v>2</v>
      </c>
      <c r="G4" s="169">
        <v>0</v>
      </c>
      <c r="H4">
        <f t="shared" si="0"/>
        <v>121</v>
      </c>
      <c r="I4" s="172">
        <f t="shared" ref="I4:I9" si="3">H4*111.5%</f>
        <v>134.91499999999999</v>
      </c>
      <c r="J4" s="172">
        <f t="shared" si="1"/>
        <v>82.762983193277307</v>
      </c>
      <c r="K4" s="172">
        <f t="shared" si="2"/>
        <v>52.152016806722685</v>
      </c>
    </row>
    <row r="5" spans="1:11" ht="26.25" thickBot="1">
      <c r="A5" s="168">
        <v>4</v>
      </c>
      <c r="B5" s="169" t="s">
        <v>236</v>
      </c>
      <c r="C5" s="169">
        <v>56</v>
      </c>
      <c r="D5" s="169">
        <v>40</v>
      </c>
      <c r="E5" s="169">
        <v>96</v>
      </c>
      <c r="F5" s="169">
        <v>0</v>
      </c>
      <c r="G5" s="169">
        <v>0</v>
      </c>
      <c r="H5">
        <f t="shared" si="0"/>
        <v>96</v>
      </c>
      <c r="I5" s="172">
        <f t="shared" si="3"/>
        <v>107.03999999999999</v>
      </c>
      <c r="J5" s="172">
        <f t="shared" si="1"/>
        <v>62.44</v>
      </c>
      <c r="K5" s="172">
        <f t="shared" si="2"/>
        <v>44.599999999999994</v>
      </c>
    </row>
    <row r="6" spans="1:11" ht="26.25" thickBot="1">
      <c r="A6" s="168">
        <v>5</v>
      </c>
      <c r="B6" s="169" t="s">
        <v>237</v>
      </c>
      <c r="C6" s="169">
        <v>75</v>
      </c>
      <c r="D6" s="169">
        <v>12</v>
      </c>
      <c r="E6" s="169">
        <v>87</v>
      </c>
      <c r="F6" s="169">
        <v>0</v>
      </c>
      <c r="G6" s="169">
        <v>0</v>
      </c>
      <c r="H6">
        <f t="shared" si="0"/>
        <v>87</v>
      </c>
      <c r="I6" s="172">
        <f t="shared" si="3"/>
        <v>97.004999999999995</v>
      </c>
      <c r="J6" s="172">
        <f t="shared" si="1"/>
        <v>83.624999999999986</v>
      </c>
      <c r="K6" s="172">
        <f t="shared" si="2"/>
        <v>13.38000000000001</v>
      </c>
    </row>
    <row r="7" spans="1:11" ht="26.25" thickBot="1">
      <c r="A7" s="168">
        <v>6</v>
      </c>
      <c r="B7" s="169" t="s">
        <v>238</v>
      </c>
      <c r="C7" s="169">
        <v>77</v>
      </c>
      <c r="D7" s="169">
        <v>8</v>
      </c>
      <c r="E7" s="169">
        <v>85</v>
      </c>
      <c r="F7" s="169">
        <v>0</v>
      </c>
      <c r="G7" s="169">
        <v>0</v>
      </c>
      <c r="H7">
        <f t="shared" si="0"/>
        <v>85</v>
      </c>
      <c r="I7" s="172">
        <f t="shared" si="3"/>
        <v>94.775000000000006</v>
      </c>
      <c r="J7" s="172">
        <f t="shared" si="1"/>
        <v>85.855000000000004</v>
      </c>
      <c r="K7" s="172">
        <f t="shared" si="2"/>
        <v>8.9200000000000017</v>
      </c>
    </row>
    <row r="8" spans="1:11" ht="26.25" thickBot="1">
      <c r="A8" s="168">
        <v>7</v>
      </c>
      <c r="B8" s="169" t="s">
        <v>239</v>
      </c>
      <c r="C8" s="169">
        <v>63</v>
      </c>
      <c r="D8" s="169">
        <v>21</v>
      </c>
      <c r="E8" s="169">
        <v>84</v>
      </c>
      <c r="F8" s="169">
        <v>5</v>
      </c>
      <c r="G8" s="169">
        <v>18</v>
      </c>
      <c r="H8">
        <f t="shared" si="0"/>
        <v>107</v>
      </c>
      <c r="I8" s="172">
        <f t="shared" si="3"/>
        <v>119.30499999999999</v>
      </c>
      <c r="J8" s="172">
        <f t="shared" si="1"/>
        <v>89.478749999999991</v>
      </c>
      <c r="K8" s="172">
        <f t="shared" si="2"/>
        <v>29.826250000000002</v>
      </c>
    </row>
    <row r="9" spans="1:11" ht="26.25" thickBot="1">
      <c r="A9" s="168">
        <v>8</v>
      </c>
      <c r="B9" s="169" t="s">
        <v>240</v>
      </c>
      <c r="C9" s="169">
        <v>41</v>
      </c>
      <c r="D9" s="169">
        <v>10</v>
      </c>
      <c r="E9" s="169">
        <v>51</v>
      </c>
      <c r="F9" s="169">
        <v>0</v>
      </c>
      <c r="G9" s="169">
        <v>0</v>
      </c>
      <c r="H9">
        <f t="shared" si="0"/>
        <v>51</v>
      </c>
      <c r="I9" s="172">
        <f t="shared" si="3"/>
        <v>56.865000000000002</v>
      </c>
      <c r="J9" s="172">
        <f t="shared" si="1"/>
        <v>45.715000000000003</v>
      </c>
      <c r="K9" s="172">
        <f t="shared" si="2"/>
        <v>11.149999999999999</v>
      </c>
    </row>
    <row r="10" spans="1:11" ht="13.5" thickBot="1">
      <c r="A10" s="170"/>
      <c r="B10" s="171" t="s">
        <v>241</v>
      </c>
      <c r="C10" s="171">
        <v>1353</v>
      </c>
      <c r="D10" s="169">
        <v>372</v>
      </c>
      <c r="E10" s="171">
        <v>1734</v>
      </c>
      <c r="F10" s="171">
        <v>11</v>
      </c>
      <c r="G10" s="171">
        <v>52</v>
      </c>
      <c r="H10">
        <f>SUM(H2:H9)</f>
        <v>1797</v>
      </c>
      <c r="I10" s="172">
        <f>SUM(I2:I9)</f>
        <v>1999.9050000000002</v>
      </c>
    </row>
  </sheetData>
  <customSheetViews>
    <customSheetView guid="{5E264256-DB90-41BF-B930-D29429E030B6}" state="hidden">
      <selection activeCell="J10" sqref="J10"/>
      <pageMargins left="0.75" right="0.75" top="1" bottom="1" header="0.5" footer="0.5"/>
      <headerFooter alignWithMargins="0"/>
    </customSheetView>
  </customSheetViews>
  <phoneticPr fontId="1" type="noConversion"/>
  <pageMargins left="0.75" right="0.75" top="1" bottom="1" header="0.5" footer="0.5"/>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V11"/>
  <sheetViews>
    <sheetView topLeftCell="C1" workbookViewId="0">
      <selection activeCell="S11" sqref="S11"/>
    </sheetView>
  </sheetViews>
  <sheetFormatPr defaultRowHeight="12.75"/>
  <cols>
    <col min="2" max="2" width="28.42578125" customWidth="1"/>
    <col min="4" max="4" width="39" customWidth="1"/>
    <col min="6" max="10" width="0" hidden="1" customWidth="1"/>
  </cols>
  <sheetData>
    <row r="1" spans="1:22" ht="13.5" thickBot="1">
      <c r="M1" s="141"/>
    </row>
    <row r="2" spans="1:22" ht="51.75" thickBot="1">
      <c r="A2" s="173" t="s">
        <v>148</v>
      </c>
      <c r="B2" s="174" t="s">
        <v>243</v>
      </c>
      <c r="C2" s="174" t="s">
        <v>244</v>
      </c>
      <c r="D2" s="174" t="s">
        <v>245</v>
      </c>
      <c r="E2" s="176" t="s">
        <v>109</v>
      </c>
      <c r="F2" s="176" t="s">
        <v>265</v>
      </c>
      <c r="G2" s="176" t="s">
        <v>111</v>
      </c>
      <c r="H2" s="176" t="s">
        <v>86</v>
      </c>
      <c r="I2" s="176" t="s">
        <v>266</v>
      </c>
      <c r="J2" s="176" t="s">
        <v>267</v>
      </c>
      <c r="K2" s="176" t="s">
        <v>242</v>
      </c>
      <c r="L2" s="176" t="s">
        <v>86</v>
      </c>
      <c r="M2" s="179" t="s">
        <v>268</v>
      </c>
      <c r="N2" s="179" t="s">
        <v>269</v>
      </c>
      <c r="O2" s="179" t="s">
        <v>276</v>
      </c>
      <c r="P2" s="182" t="s">
        <v>270</v>
      </c>
      <c r="Q2" s="182" t="s">
        <v>271</v>
      </c>
      <c r="R2" s="185" t="s">
        <v>272</v>
      </c>
      <c r="S2" s="185" t="s">
        <v>273</v>
      </c>
      <c r="T2" s="187" t="s">
        <v>274</v>
      </c>
      <c r="U2" s="187" t="s">
        <v>275</v>
      </c>
      <c r="V2" s="140" t="s">
        <v>277</v>
      </c>
    </row>
    <row r="3" spans="1:22" ht="26.25" thickBot="1">
      <c r="A3" s="157">
        <v>1</v>
      </c>
      <c r="B3" s="158" t="s">
        <v>246</v>
      </c>
      <c r="C3" s="158" t="s">
        <v>247</v>
      </c>
      <c r="D3" s="158" t="s">
        <v>248</v>
      </c>
      <c r="E3" s="177">
        <v>745</v>
      </c>
      <c r="F3" s="177">
        <v>90</v>
      </c>
      <c r="G3" s="177">
        <v>30</v>
      </c>
      <c r="H3" s="177">
        <v>865</v>
      </c>
      <c r="I3" s="177">
        <v>4</v>
      </c>
      <c r="J3" s="177">
        <v>11</v>
      </c>
      <c r="K3" s="178">
        <f>H3-E3</f>
        <v>120</v>
      </c>
      <c r="L3" s="178">
        <f>SUM(E3,K3)</f>
        <v>865</v>
      </c>
      <c r="M3" s="180">
        <f t="shared" ref="M3:M10" si="0">E3/E$11*1500</f>
        <v>823.5077376565954</v>
      </c>
      <c r="N3" s="180">
        <f t="shared" ref="N3:N10" si="1">K3/K$11*500</f>
        <v>159.15119363395226</v>
      </c>
      <c r="O3" s="180">
        <f>SUM(M3:N3)</f>
        <v>982.65893129054768</v>
      </c>
      <c r="P3" s="183">
        <f t="shared" ref="P3:P10" si="2">425/2000*O3</f>
        <v>208.81502289924137</v>
      </c>
      <c r="Q3" s="183">
        <f t="shared" ref="Q3:Q10" si="3">1575/2000*O3</f>
        <v>773.84390839130629</v>
      </c>
      <c r="R3" s="189">
        <f>M3*425/2000</f>
        <v>174.9953942520265</v>
      </c>
      <c r="S3" s="189">
        <f>M3*1575/2000</f>
        <v>648.51234340456881</v>
      </c>
      <c r="T3" s="188">
        <f>N3*425/2000</f>
        <v>33.819628647214856</v>
      </c>
      <c r="U3" s="188">
        <f>N3*1575/2000</f>
        <v>125.3315649867374</v>
      </c>
      <c r="V3" s="175">
        <f t="shared" ref="V3:V10" si="4">O3/2000</f>
        <v>0.49132946564527386</v>
      </c>
    </row>
    <row r="4" spans="1:22" ht="26.25" thickBot="1">
      <c r="A4" s="157">
        <v>2</v>
      </c>
      <c r="B4" s="158" t="s">
        <v>249</v>
      </c>
      <c r="C4" s="158" t="s">
        <v>250</v>
      </c>
      <c r="D4" s="158" t="s">
        <v>251</v>
      </c>
      <c r="E4" s="177">
        <v>227</v>
      </c>
      <c r="F4" s="177">
        <v>98</v>
      </c>
      <c r="G4" s="177">
        <v>22</v>
      </c>
      <c r="H4" s="177">
        <v>347</v>
      </c>
      <c r="I4" s="177">
        <v>0</v>
      </c>
      <c r="J4" s="177">
        <v>23</v>
      </c>
      <c r="K4" s="178">
        <f t="shared" ref="K4:K10" si="5">H4-E4</f>
        <v>120</v>
      </c>
      <c r="L4" s="178">
        <f t="shared" ref="L4:L10" si="6">SUM(E4,K4)</f>
        <v>347</v>
      </c>
      <c r="M4" s="180">
        <f t="shared" si="0"/>
        <v>250.92114959469416</v>
      </c>
      <c r="N4" s="180">
        <f t="shared" si="1"/>
        <v>159.15119363395226</v>
      </c>
      <c r="O4" s="180">
        <f t="shared" ref="O4:O10" si="7">SUM(M4:N4)</f>
        <v>410.07234322864645</v>
      </c>
      <c r="P4" s="183">
        <f t="shared" si="2"/>
        <v>87.140372936087374</v>
      </c>
      <c r="Q4" s="183">
        <f t="shared" si="3"/>
        <v>322.93197029255907</v>
      </c>
      <c r="R4" s="189">
        <f t="shared" ref="R4:R10" si="8">M4*425/2000</f>
        <v>53.320744288872504</v>
      </c>
      <c r="S4" s="189">
        <f t="shared" ref="S4:S10" si="9">M4*1575/2000</f>
        <v>197.60040530582165</v>
      </c>
      <c r="T4" s="188">
        <f t="shared" ref="T4:T10" si="10">N4*425/2000</f>
        <v>33.819628647214856</v>
      </c>
      <c r="U4" s="188">
        <f t="shared" ref="U4:U10" si="11">N4*1575/2000</f>
        <v>125.3315649867374</v>
      </c>
      <c r="V4" s="175">
        <f t="shared" si="4"/>
        <v>0.20503617161432322</v>
      </c>
    </row>
    <row r="5" spans="1:22" ht="26.25" thickBot="1">
      <c r="A5" s="157">
        <v>3</v>
      </c>
      <c r="B5" s="158" t="s">
        <v>252</v>
      </c>
      <c r="C5" s="158" t="s">
        <v>253</v>
      </c>
      <c r="D5" s="158" t="s">
        <v>254</v>
      </c>
      <c r="E5" s="177">
        <v>73</v>
      </c>
      <c r="F5" s="177">
        <v>39</v>
      </c>
      <c r="G5" s="177">
        <v>7</v>
      </c>
      <c r="H5" s="177">
        <v>119</v>
      </c>
      <c r="I5" s="177">
        <v>2</v>
      </c>
      <c r="J5" s="177">
        <v>0</v>
      </c>
      <c r="K5" s="178">
        <f t="shared" si="5"/>
        <v>46</v>
      </c>
      <c r="L5" s="178">
        <f t="shared" si="6"/>
        <v>119</v>
      </c>
      <c r="M5" s="180">
        <f t="shared" si="0"/>
        <v>80.692704495210023</v>
      </c>
      <c r="N5" s="180">
        <f t="shared" si="1"/>
        <v>61.007957559681699</v>
      </c>
      <c r="O5" s="180">
        <f t="shared" si="7"/>
        <v>141.70066205489172</v>
      </c>
      <c r="P5" s="183">
        <f t="shared" si="2"/>
        <v>30.111390686664489</v>
      </c>
      <c r="Q5" s="183">
        <f t="shared" si="3"/>
        <v>111.58927136822723</v>
      </c>
      <c r="R5" s="189">
        <f t="shared" si="8"/>
        <v>17.147199705232133</v>
      </c>
      <c r="S5" s="189">
        <f t="shared" si="9"/>
        <v>63.545504789977898</v>
      </c>
      <c r="T5" s="188">
        <f t="shared" si="10"/>
        <v>12.964190981432361</v>
      </c>
      <c r="U5" s="188">
        <f t="shared" si="11"/>
        <v>48.043766578249333</v>
      </c>
      <c r="V5" s="175">
        <f t="shared" si="4"/>
        <v>7.0850331027445868E-2</v>
      </c>
    </row>
    <row r="6" spans="1:22" ht="26.25" thickBot="1">
      <c r="A6" s="157">
        <v>4</v>
      </c>
      <c r="B6" s="158" t="s">
        <v>255</v>
      </c>
      <c r="C6" s="158" t="s">
        <v>256</v>
      </c>
      <c r="D6" s="158">
        <v>96</v>
      </c>
      <c r="E6" s="177">
        <v>56</v>
      </c>
      <c r="F6" s="177">
        <v>34</v>
      </c>
      <c r="G6" s="177">
        <v>6</v>
      </c>
      <c r="H6" s="177">
        <v>96</v>
      </c>
      <c r="I6" s="177">
        <v>0</v>
      </c>
      <c r="J6" s="177">
        <v>0</v>
      </c>
      <c r="K6" s="178">
        <f t="shared" si="5"/>
        <v>40</v>
      </c>
      <c r="L6" s="178">
        <f t="shared" si="6"/>
        <v>96</v>
      </c>
      <c r="M6" s="180">
        <f t="shared" si="0"/>
        <v>61.901252763448781</v>
      </c>
      <c r="N6" s="180">
        <f t="shared" si="1"/>
        <v>53.050397877984089</v>
      </c>
      <c r="O6" s="180">
        <f t="shared" si="7"/>
        <v>114.95165064143288</v>
      </c>
      <c r="P6" s="183">
        <f t="shared" si="2"/>
        <v>24.427225761304484</v>
      </c>
      <c r="Q6" s="183">
        <f t="shared" si="3"/>
        <v>90.524424880128393</v>
      </c>
      <c r="R6" s="189">
        <f t="shared" si="8"/>
        <v>13.154016212232866</v>
      </c>
      <c r="S6" s="189">
        <f t="shared" si="9"/>
        <v>48.747236551215913</v>
      </c>
      <c r="T6" s="188">
        <f t="shared" si="10"/>
        <v>11.273209549071618</v>
      </c>
      <c r="U6" s="188">
        <f t="shared" si="11"/>
        <v>41.777188328912466</v>
      </c>
      <c r="V6" s="175">
        <f t="shared" si="4"/>
        <v>5.7475825320716441E-2</v>
      </c>
    </row>
    <row r="7" spans="1:22" ht="26.25" thickBot="1">
      <c r="A7" s="157">
        <v>5</v>
      </c>
      <c r="B7" s="158" t="s">
        <v>257</v>
      </c>
      <c r="C7" s="158" t="s">
        <v>258</v>
      </c>
      <c r="D7" s="158">
        <v>87</v>
      </c>
      <c r="E7" s="177">
        <v>75</v>
      </c>
      <c r="F7" s="177">
        <v>10</v>
      </c>
      <c r="G7" s="177">
        <v>2</v>
      </c>
      <c r="H7" s="177">
        <v>87</v>
      </c>
      <c r="I7" s="177">
        <v>0</v>
      </c>
      <c r="J7" s="177">
        <v>0</v>
      </c>
      <c r="K7" s="178">
        <f t="shared" si="5"/>
        <v>12</v>
      </c>
      <c r="L7" s="178">
        <f t="shared" si="6"/>
        <v>87</v>
      </c>
      <c r="M7" s="180">
        <f t="shared" si="0"/>
        <v>82.903463522476045</v>
      </c>
      <c r="N7" s="180">
        <f t="shared" si="1"/>
        <v>15.915119363395226</v>
      </c>
      <c r="O7" s="180">
        <f t="shared" si="7"/>
        <v>98.818582885871265</v>
      </c>
      <c r="P7" s="183">
        <f t="shared" si="2"/>
        <v>20.998948863247644</v>
      </c>
      <c r="Q7" s="183">
        <f t="shared" si="3"/>
        <v>77.819634022623617</v>
      </c>
      <c r="R7" s="189">
        <f t="shared" si="8"/>
        <v>17.616985998526161</v>
      </c>
      <c r="S7" s="189">
        <f t="shared" si="9"/>
        <v>65.286477523949884</v>
      </c>
      <c r="T7" s="188">
        <f t="shared" si="10"/>
        <v>3.3819628647214852</v>
      </c>
      <c r="U7" s="188">
        <f t="shared" si="11"/>
        <v>12.533156498673739</v>
      </c>
      <c r="V7" s="175">
        <f t="shared" si="4"/>
        <v>4.9409291442935634E-2</v>
      </c>
    </row>
    <row r="8" spans="1:22" ht="26.25" thickBot="1">
      <c r="A8" s="157">
        <v>6</v>
      </c>
      <c r="B8" s="158" t="s">
        <v>259</v>
      </c>
      <c r="C8" s="158" t="s">
        <v>260</v>
      </c>
      <c r="D8" s="158">
        <v>85</v>
      </c>
      <c r="E8" s="177">
        <v>77</v>
      </c>
      <c r="F8" s="177">
        <v>8</v>
      </c>
      <c r="G8" s="177">
        <v>0</v>
      </c>
      <c r="H8" s="177">
        <v>85</v>
      </c>
      <c r="I8" s="177">
        <v>0</v>
      </c>
      <c r="J8" s="177">
        <v>0</v>
      </c>
      <c r="K8" s="178">
        <f t="shared" si="5"/>
        <v>8</v>
      </c>
      <c r="L8" s="178">
        <f t="shared" si="6"/>
        <v>85</v>
      </c>
      <c r="M8" s="180">
        <f t="shared" si="0"/>
        <v>85.114222549742081</v>
      </c>
      <c r="N8" s="180">
        <f t="shared" si="1"/>
        <v>10.610079575596817</v>
      </c>
      <c r="O8" s="180">
        <f t="shared" si="7"/>
        <v>95.724302125338895</v>
      </c>
      <c r="P8" s="183">
        <f t="shared" si="2"/>
        <v>20.341414201634514</v>
      </c>
      <c r="Q8" s="183">
        <f t="shared" si="3"/>
        <v>75.382887923704374</v>
      </c>
      <c r="R8" s="189">
        <f t="shared" si="8"/>
        <v>18.086772291820189</v>
      </c>
      <c r="S8" s="189">
        <f t="shared" si="9"/>
        <v>67.027450257921885</v>
      </c>
      <c r="T8" s="188">
        <f t="shared" si="10"/>
        <v>2.2546419098143238</v>
      </c>
      <c r="U8" s="188">
        <f t="shared" si="11"/>
        <v>8.3554376657824942</v>
      </c>
      <c r="V8" s="175">
        <f t="shared" si="4"/>
        <v>4.7862151062669445E-2</v>
      </c>
    </row>
    <row r="9" spans="1:22" ht="26.25" thickBot="1">
      <c r="A9" s="157">
        <v>7</v>
      </c>
      <c r="B9" s="158" t="s">
        <v>261</v>
      </c>
      <c r="C9" s="158" t="s">
        <v>262</v>
      </c>
      <c r="D9" s="158" t="s">
        <v>263</v>
      </c>
      <c r="E9" s="177">
        <v>63</v>
      </c>
      <c r="F9" s="177">
        <v>16</v>
      </c>
      <c r="G9" s="177">
        <v>5</v>
      </c>
      <c r="H9" s="177">
        <v>84</v>
      </c>
      <c r="I9" s="177">
        <v>5</v>
      </c>
      <c r="J9" s="177">
        <v>18</v>
      </c>
      <c r="K9" s="178">
        <f t="shared" si="5"/>
        <v>21</v>
      </c>
      <c r="L9" s="178">
        <f t="shared" si="6"/>
        <v>84</v>
      </c>
      <c r="M9" s="180">
        <f t="shared" si="0"/>
        <v>69.638909358879886</v>
      </c>
      <c r="N9" s="180">
        <f t="shared" si="1"/>
        <v>27.851458885941646</v>
      </c>
      <c r="O9" s="180">
        <f t="shared" si="7"/>
        <v>97.490368244821525</v>
      </c>
      <c r="P9" s="183">
        <f t="shared" si="2"/>
        <v>20.716703252024573</v>
      </c>
      <c r="Q9" s="183">
        <f t="shared" si="3"/>
        <v>76.773664992796952</v>
      </c>
      <c r="R9" s="189">
        <f t="shared" si="8"/>
        <v>14.798268238761976</v>
      </c>
      <c r="S9" s="189">
        <f t="shared" si="9"/>
        <v>54.840641120117908</v>
      </c>
      <c r="T9" s="188">
        <f t="shared" si="10"/>
        <v>5.9184350132625996</v>
      </c>
      <c r="U9" s="188">
        <f t="shared" si="11"/>
        <v>21.933023872679044</v>
      </c>
      <c r="V9" s="175">
        <f t="shared" si="4"/>
        <v>4.8745184122410759E-2</v>
      </c>
    </row>
    <row r="10" spans="1:22" ht="26.25" thickBot="1">
      <c r="A10" s="157">
        <v>8</v>
      </c>
      <c r="B10" s="158" t="s">
        <v>264</v>
      </c>
      <c r="C10" s="158" t="s">
        <v>258</v>
      </c>
      <c r="D10" s="158">
        <v>51</v>
      </c>
      <c r="E10" s="177">
        <v>41</v>
      </c>
      <c r="F10" s="177">
        <v>8</v>
      </c>
      <c r="G10" s="177">
        <v>2</v>
      </c>
      <c r="H10" s="177">
        <v>51</v>
      </c>
      <c r="I10" s="177">
        <v>0</v>
      </c>
      <c r="J10" s="177">
        <v>0</v>
      </c>
      <c r="K10" s="178">
        <f t="shared" si="5"/>
        <v>10</v>
      </c>
      <c r="L10" s="178">
        <f t="shared" si="6"/>
        <v>51</v>
      </c>
      <c r="M10" s="180">
        <f t="shared" si="0"/>
        <v>45.320560058953575</v>
      </c>
      <c r="N10" s="180">
        <f t="shared" si="1"/>
        <v>13.262599469496022</v>
      </c>
      <c r="O10" s="180">
        <f t="shared" si="7"/>
        <v>58.583159528449599</v>
      </c>
      <c r="P10" s="183">
        <f t="shared" si="2"/>
        <v>12.448921399795539</v>
      </c>
      <c r="Q10" s="183">
        <f t="shared" si="3"/>
        <v>46.134238128654054</v>
      </c>
      <c r="R10" s="189">
        <f t="shared" si="8"/>
        <v>9.6306190125276352</v>
      </c>
      <c r="S10" s="189">
        <f t="shared" si="9"/>
        <v>35.689941046425943</v>
      </c>
      <c r="T10" s="188">
        <f t="shared" si="10"/>
        <v>2.8183023872679045</v>
      </c>
      <c r="U10" s="188">
        <f t="shared" si="11"/>
        <v>10.444297082228116</v>
      </c>
      <c r="V10" s="175">
        <f t="shared" si="4"/>
        <v>2.92915797642248E-2</v>
      </c>
    </row>
    <row r="11" spans="1:22">
      <c r="E11" s="178">
        <f>SUM(E3:E10)</f>
        <v>1357</v>
      </c>
      <c r="F11" s="178"/>
      <c r="G11" s="178"/>
      <c r="H11" s="178"/>
      <c r="I11" s="178"/>
      <c r="J11" s="178"/>
      <c r="K11" s="178">
        <f>SUM(K3:K10)</f>
        <v>377</v>
      </c>
      <c r="L11" s="178">
        <f>SUM(L3:L10)</f>
        <v>1734</v>
      </c>
      <c r="M11" s="181">
        <f>SUM(M3:M10)</f>
        <v>1500</v>
      </c>
      <c r="N11" s="181">
        <f>SUM(N3:N10)</f>
        <v>500.00000000000006</v>
      </c>
      <c r="O11" s="181">
        <f>SUM(M11:N11)</f>
        <v>2000</v>
      </c>
      <c r="P11" s="184">
        <f t="shared" ref="P11:V11" si="12">SUM(P3:P10)</f>
        <v>425</v>
      </c>
      <c r="Q11" s="184">
        <f t="shared" si="12"/>
        <v>1575</v>
      </c>
      <c r="R11" s="186">
        <f t="shared" si="12"/>
        <v>318.74999999999994</v>
      </c>
      <c r="S11" s="186">
        <f t="shared" si="12"/>
        <v>1181.2499999999998</v>
      </c>
      <c r="T11" s="188">
        <f t="shared" si="12"/>
        <v>106.25000000000001</v>
      </c>
      <c r="U11" s="188">
        <f t="shared" si="12"/>
        <v>393.75</v>
      </c>
      <c r="V11" s="175">
        <f t="shared" si="12"/>
        <v>1</v>
      </c>
    </row>
  </sheetData>
  <customSheetViews>
    <customSheetView guid="{5E264256-DB90-41BF-B930-D29429E030B6}" hiddenColumns="1" state="hidden" topLeftCell="C1">
      <selection activeCell="S11" sqref="S11"/>
      <pageMargins left="0.75" right="0.75" top="1" bottom="1" header="0.5" footer="0.5"/>
      <headerFooter alignWithMargins="0"/>
    </customSheetView>
  </customSheetViews>
  <phoneticPr fontId="1" type="noConversion"/>
  <pageMargins left="0.75" right="0.75" top="1" bottom="1" header="0.5" footer="0.5"/>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L19"/>
  <sheetViews>
    <sheetView workbookViewId="0">
      <selection activeCell="C16" sqref="C16"/>
    </sheetView>
  </sheetViews>
  <sheetFormatPr defaultRowHeight="12.75"/>
  <cols>
    <col min="2" max="3" width="14.140625" bestFit="1" customWidth="1"/>
    <col min="4" max="4" width="19.85546875" bestFit="1" customWidth="1"/>
    <col min="5" max="6" width="19.85546875" customWidth="1"/>
    <col min="7" max="7" width="14.140625" bestFit="1" customWidth="1"/>
    <col min="8" max="8" width="19.85546875" bestFit="1" customWidth="1"/>
    <col min="9" max="9" width="14.140625" bestFit="1" customWidth="1"/>
    <col min="10" max="10" width="19.85546875" bestFit="1" customWidth="1"/>
  </cols>
  <sheetData>
    <row r="1" spans="1:12" ht="13.5" thickBot="1">
      <c r="A1" s="569" t="s">
        <v>221</v>
      </c>
      <c r="B1" s="569"/>
      <c r="C1" s="569" t="s">
        <v>222</v>
      </c>
      <c r="D1" s="569"/>
      <c r="E1" s="569" t="s">
        <v>223</v>
      </c>
      <c r="F1" s="569"/>
      <c r="G1" s="569" t="s">
        <v>225</v>
      </c>
      <c r="H1" s="569"/>
      <c r="I1" s="569" t="s">
        <v>224</v>
      </c>
      <c r="J1" s="569"/>
      <c r="K1" s="569" t="s">
        <v>226</v>
      </c>
      <c r="L1" s="569"/>
    </row>
    <row r="2" spans="1:12">
      <c r="A2" s="109" t="s">
        <v>214</v>
      </c>
      <c r="B2" s="110" t="s">
        <v>210</v>
      </c>
      <c r="C2" s="97" t="s">
        <v>210</v>
      </c>
      <c r="D2" s="98" t="s">
        <v>215</v>
      </c>
      <c r="E2" s="97" t="s">
        <v>210</v>
      </c>
      <c r="F2" s="98" t="s">
        <v>215</v>
      </c>
      <c r="G2" s="103" t="s">
        <v>210</v>
      </c>
      <c r="H2" s="104" t="s">
        <v>215</v>
      </c>
      <c r="I2" s="115" t="s">
        <v>210</v>
      </c>
      <c r="J2" s="116" t="s">
        <v>215</v>
      </c>
    </row>
    <row r="3" spans="1:12">
      <c r="A3" s="111">
        <v>1</v>
      </c>
      <c r="B3" s="112">
        <v>425</v>
      </c>
      <c r="C3" s="99">
        <f>B3/B$5*1500</f>
        <v>318.75</v>
      </c>
      <c r="D3" s="100">
        <v>320</v>
      </c>
      <c r="E3" s="99"/>
      <c r="F3" s="100">
        <f>B3-D3</f>
        <v>105</v>
      </c>
      <c r="G3" s="105">
        <f>B3/B$5*350</f>
        <v>74.375</v>
      </c>
      <c r="H3" s="106">
        <v>75</v>
      </c>
      <c r="I3" s="117">
        <f>B3/B$5*1000</f>
        <v>212.5</v>
      </c>
      <c r="J3" s="118">
        <v>210</v>
      </c>
      <c r="K3">
        <f>B3/B$5*7000</f>
        <v>1487.5</v>
      </c>
      <c r="L3">
        <v>1500</v>
      </c>
    </row>
    <row r="4" spans="1:12">
      <c r="A4" s="111">
        <v>2</v>
      </c>
      <c r="B4" s="112">
        <v>1575</v>
      </c>
      <c r="C4" s="99">
        <f>B4/B$5*1500</f>
        <v>1181.25</v>
      </c>
      <c r="D4" s="100">
        <v>1180</v>
      </c>
      <c r="E4" s="99"/>
      <c r="F4" s="100">
        <f>B4-D4</f>
        <v>395</v>
      </c>
      <c r="G4" s="105">
        <f>B4/B$5*350</f>
        <v>275.625</v>
      </c>
      <c r="H4" s="106">
        <v>275</v>
      </c>
      <c r="I4" s="117">
        <f>B4/B$5*1000</f>
        <v>787.5</v>
      </c>
      <c r="J4" s="118">
        <v>790</v>
      </c>
      <c r="K4">
        <f>B4/B$5*7000</f>
        <v>5512.5</v>
      </c>
      <c r="L4">
        <v>5500</v>
      </c>
    </row>
    <row r="5" spans="1:12" ht="13.5" thickBot="1">
      <c r="A5" s="113" t="s">
        <v>86</v>
      </c>
      <c r="B5" s="114">
        <f>SUM(B3:B4)</f>
        <v>2000</v>
      </c>
      <c r="C5" s="101">
        <f>SUM(C3:C4)</f>
        <v>1500</v>
      </c>
      <c r="D5" s="102">
        <f>SUM(D3:D4)</f>
        <v>1500</v>
      </c>
      <c r="E5" s="101"/>
      <c r="F5" s="102">
        <f t="shared" ref="F5:L5" si="0">SUM(F3:F4)</f>
        <v>500</v>
      </c>
      <c r="G5" s="107">
        <f t="shared" si="0"/>
        <v>350</v>
      </c>
      <c r="H5" s="108">
        <f t="shared" si="0"/>
        <v>350</v>
      </c>
      <c r="I5" s="119">
        <f t="shared" si="0"/>
        <v>1000</v>
      </c>
      <c r="J5" s="120">
        <f t="shared" si="0"/>
        <v>1000</v>
      </c>
      <c r="K5">
        <f t="shared" si="0"/>
        <v>7000</v>
      </c>
      <c r="L5">
        <f t="shared" si="0"/>
        <v>7000</v>
      </c>
    </row>
    <row r="7" spans="1:12">
      <c r="B7">
        <f>75%*1575</f>
        <v>1181.25</v>
      </c>
    </row>
    <row r="9" spans="1:12" ht="13.5" thickBot="1"/>
    <row r="10" spans="1:12" ht="13.5" thickBot="1">
      <c r="B10" s="173" t="s">
        <v>148</v>
      </c>
      <c r="C10" s="174" t="s">
        <v>243</v>
      </c>
      <c r="D10" s="174" t="s">
        <v>244</v>
      </c>
      <c r="E10" s="174" t="s">
        <v>245</v>
      </c>
    </row>
    <row r="11" spans="1:12" ht="39" thickBot="1">
      <c r="B11" s="157">
        <v>1</v>
      </c>
      <c r="C11" s="158" t="s">
        <v>246</v>
      </c>
      <c r="D11" s="158" t="s">
        <v>247</v>
      </c>
      <c r="E11" s="158" t="s">
        <v>248</v>
      </c>
      <c r="F11" s="169">
        <v>745</v>
      </c>
      <c r="G11" s="169">
        <v>90</v>
      </c>
      <c r="H11" s="169">
        <v>30</v>
      </c>
      <c r="I11" s="169">
        <v>865</v>
      </c>
      <c r="J11" s="169">
        <v>4</v>
      </c>
      <c r="K11" s="169">
        <v>11</v>
      </c>
    </row>
    <row r="12" spans="1:12" ht="51.75" thickBot="1">
      <c r="B12" s="157">
        <v>2</v>
      </c>
      <c r="C12" s="158" t="s">
        <v>249</v>
      </c>
      <c r="D12" s="158" t="s">
        <v>250</v>
      </c>
      <c r="E12" s="158" t="s">
        <v>251</v>
      </c>
      <c r="F12" s="169">
        <v>227</v>
      </c>
      <c r="G12" s="169">
        <v>98</v>
      </c>
      <c r="H12" s="169">
        <v>22</v>
      </c>
      <c r="I12" s="169">
        <v>347</v>
      </c>
      <c r="J12" s="169">
        <v>0</v>
      </c>
      <c r="K12" s="169">
        <v>23</v>
      </c>
    </row>
    <row r="13" spans="1:12" ht="39" thickBot="1">
      <c r="B13" s="157">
        <v>3</v>
      </c>
      <c r="C13" s="158" t="s">
        <v>252</v>
      </c>
      <c r="D13" s="158" t="s">
        <v>253</v>
      </c>
      <c r="E13" s="158" t="s">
        <v>254</v>
      </c>
      <c r="F13" s="169">
        <v>73</v>
      </c>
      <c r="G13" s="169">
        <v>39</v>
      </c>
      <c r="H13" s="169">
        <v>7</v>
      </c>
      <c r="I13" s="169">
        <v>119</v>
      </c>
      <c r="J13" s="169">
        <v>2</v>
      </c>
      <c r="K13" s="169">
        <v>0</v>
      </c>
    </row>
    <row r="14" spans="1:12" ht="39" thickBot="1">
      <c r="B14" s="157">
        <v>4</v>
      </c>
      <c r="C14" s="158" t="s">
        <v>255</v>
      </c>
      <c r="D14" s="158" t="s">
        <v>256</v>
      </c>
      <c r="E14" s="158">
        <v>96</v>
      </c>
      <c r="F14" s="169">
        <v>56</v>
      </c>
      <c r="G14" s="169">
        <v>34</v>
      </c>
      <c r="H14" s="169">
        <v>6</v>
      </c>
      <c r="I14" s="169">
        <v>96</v>
      </c>
      <c r="J14" s="169">
        <v>0</v>
      </c>
      <c r="K14" s="169">
        <v>0</v>
      </c>
    </row>
    <row r="15" spans="1:12" ht="26.25" thickBot="1">
      <c r="B15" s="157">
        <v>5</v>
      </c>
      <c r="C15" s="158" t="s">
        <v>257</v>
      </c>
      <c r="D15" s="158" t="s">
        <v>258</v>
      </c>
      <c r="E15" s="158">
        <v>87</v>
      </c>
      <c r="F15" s="169">
        <v>75</v>
      </c>
      <c r="G15" s="169">
        <v>10</v>
      </c>
      <c r="H15" s="169">
        <v>2</v>
      </c>
      <c r="I15" s="169">
        <v>87</v>
      </c>
      <c r="J15" s="169">
        <v>0</v>
      </c>
      <c r="K15" s="169">
        <v>0</v>
      </c>
    </row>
    <row r="16" spans="1:12" ht="39" thickBot="1">
      <c r="B16" s="157">
        <v>6</v>
      </c>
      <c r="C16" s="158" t="s">
        <v>259</v>
      </c>
      <c r="D16" s="158" t="s">
        <v>260</v>
      </c>
      <c r="E16" s="158">
        <v>85</v>
      </c>
      <c r="F16" s="169">
        <v>77</v>
      </c>
      <c r="G16" s="169">
        <v>8</v>
      </c>
      <c r="H16" s="169">
        <v>0</v>
      </c>
      <c r="I16" s="169">
        <v>85</v>
      </c>
      <c r="J16" s="169">
        <v>0</v>
      </c>
      <c r="K16" s="169">
        <v>0</v>
      </c>
    </row>
    <row r="17" spans="2:11" ht="39" thickBot="1">
      <c r="B17" s="157">
        <v>7</v>
      </c>
      <c r="C17" s="158" t="s">
        <v>261</v>
      </c>
      <c r="D17" s="158" t="s">
        <v>262</v>
      </c>
      <c r="E17" s="158" t="s">
        <v>263</v>
      </c>
      <c r="F17" s="169">
        <v>63</v>
      </c>
      <c r="G17" s="169">
        <v>16</v>
      </c>
      <c r="H17" s="169">
        <v>5</v>
      </c>
      <c r="I17" s="169">
        <v>84</v>
      </c>
      <c r="J17" s="169">
        <v>5</v>
      </c>
      <c r="K17" s="169">
        <v>18</v>
      </c>
    </row>
    <row r="18" spans="2:11" ht="39" thickBot="1">
      <c r="B18" s="157">
        <v>8</v>
      </c>
      <c r="C18" s="158" t="s">
        <v>264</v>
      </c>
      <c r="D18" s="158" t="s">
        <v>258</v>
      </c>
      <c r="E18" s="158">
        <v>51</v>
      </c>
      <c r="F18" s="169">
        <v>41</v>
      </c>
      <c r="G18" s="169">
        <v>8</v>
      </c>
      <c r="H18" s="169">
        <v>2</v>
      </c>
      <c r="I18" s="169">
        <v>51</v>
      </c>
      <c r="J18" s="169">
        <v>0</v>
      </c>
      <c r="K18" s="169">
        <v>0</v>
      </c>
    </row>
    <row r="19" spans="2:11" ht="13.5" thickBot="1">
      <c r="F19" s="171">
        <v>1353</v>
      </c>
      <c r="G19" s="171">
        <v>299</v>
      </c>
      <c r="H19" s="171">
        <v>73</v>
      </c>
      <c r="I19" s="171">
        <v>1734</v>
      </c>
      <c r="J19" s="171">
        <v>11</v>
      </c>
      <c r="K19" s="171">
        <v>52</v>
      </c>
    </row>
  </sheetData>
  <customSheetViews>
    <customSheetView guid="{5E264256-DB90-41BF-B930-D29429E030B6}" state="hidden">
      <selection activeCell="C16" sqref="C16"/>
      <pageMargins left="0.75" right="0.75" top="1" bottom="1" header="0.5" footer="0.5"/>
      <pageSetup orientation="portrait" r:id="rId1"/>
      <headerFooter alignWithMargins="0"/>
    </customSheetView>
  </customSheetViews>
  <mergeCells count="6">
    <mergeCell ref="K1:L1"/>
    <mergeCell ref="A1:B1"/>
    <mergeCell ref="C1:D1"/>
    <mergeCell ref="E1:F1"/>
    <mergeCell ref="I1:J1"/>
    <mergeCell ref="G1:H1"/>
  </mergeCells>
  <phoneticPr fontId="1" type="noConversion"/>
  <pageMargins left="0.75" right="0.75" top="1" bottom="1" header="0.5" footer="0.5"/>
  <pageSetup orientation="portrait" r:id="rId2"/>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dimension ref="A1:N16"/>
  <sheetViews>
    <sheetView topLeftCell="A8" workbookViewId="0">
      <selection activeCell="E15" sqref="E15"/>
    </sheetView>
  </sheetViews>
  <sheetFormatPr defaultRowHeight="12.75"/>
  <cols>
    <col min="1" max="1" width="3.140625" customWidth="1"/>
    <col min="3" max="3" width="22.42578125" customWidth="1"/>
    <col min="4" max="4" width="11.42578125" customWidth="1"/>
    <col min="7" max="7" width="13.5703125" customWidth="1"/>
  </cols>
  <sheetData>
    <row r="1" spans="1:14">
      <c r="A1" s="49" t="s">
        <v>148</v>
      </c>
      <c r="B1" s="570" t="s">
        <v>145</v>
      </c>
      <c r="C1" s="571"/>
      <c r="D1" s="571"/>
      <c r="E1" s="571"/>
      <c r="F1" s="571"/>
      <c r="G1" s="571"/>
      <c r="H1" s="571"/>
      <c r="I1" s="571"/>
      <c r="J1" s="571"/>
      <c r="K1" s="571"/>
      <c r="L1" s="571"/>
      <c r="M1" s="571"/>
      <c r="N1" s="572"/>
    </row>
    <row r="2" spans="1:14" ht="12.75" customHeight="1">
      <c r="A2" s="50"/>
      <c r="B2" s="576" t="s">
        <v>147</v>
      </c>
      <c r="C2" s="527"/>
      <c r="D2" s="575" t="s">
        <v>104</v>
      </c>
      <c r="E2" s="575"/>
      <c r="F2" s="575" t="s">
        <v>105</v>
      </c>
      <c r="G2" s="575"/>
      <c r="H2" s="575" t="s">
        <v>106</v>
      </c>
      <c r="I2" s="575"/>
      <c r="J2" s="575" t="s">
        <v>107</v>
      </c>
      <c r="K2" s="575"/>
      <c r="L2" s="575" t="s">
        <v>108</v>
      </c>
      <c r="M2" s="575"/>
      <c r="N2" s="39"/>
    </row>
    <row r="3" spans="1:14" ht="45.75" customHeight="1">
      <c r="A3" s="50">
        <v>1</v>
      </c>
      <c r="B3" s="573" t="s">
        <v>131</v>
      </c>
      <c r="C3" s="574"/>
      <c r="D3" s="7"/>
      <c r="E3" s="7">
        <v>25550590</v>
      </c>
      <c r="F3" s="7"/>
      <c r="G3" s="7">
        <v>11640425</v>
      </c>
      <c r="H3" s="7"/>
      <c r="I3" s="7">
        <v>5226156</v>
      </c>
      <c r="J3" s="7"/>
      <c r="K3" s="7">
        <v>2511921</v>
      </c>
      <c r="L3" s="7"/>
      <c r="M3" s="7">
        <v>3255482</v>
      </c>
      <c r="N3" s="16"/>
    </row>
    <row r="4" spans="1:14" ht="45" customHeight="1">
      <c r="A4" s="50">
        <v>2</v>
      </c>
      <c r="B4" s="573" t="s">
        <v>132</v>
      </c>
      <c r="C4" s="574"/>
      <c r="D4" s="7"/>
      <c r="E4" s="7">
        <f>E3*30%</f>
        <v>7665177</v>
      </c>
      <c r="F4" s="7"/>
      <c r="G4" s="7">
        <f>G3*30%</f>
        <v>3492127.5</v>
      </c>
      <c r="H4" s="7"/>
      <c r="I4" s="7">
        <f>I3*30%</f>
        <v>1567846.8</v>
      </c>
      <c r="J4" s="7"/>
      <c r="K4" s="7">
        <f>K3*30%</f>
        <v>753576.29999999993</v>
      </c>
      <c r="L4" s="7"/>
      <c r="M4" s="7">
        <f>M3*30%</f>
        <v>976644.6</v>
      </c>
      <c r="N4" s="16"/>
    </row>
    <row r="5" spans="1:14" ht="59.25" customHeight="1">
      <c r="A5" s="50">
        <v>3</v>
      </c>
      <c r="B5" s="573" t="s">
        <v>152</v>
      </c>
      <c r="C5" s="574"/>
      <c r="D5" s="7"/>
      <c r="E5" s="6" t="s">
        <v>133</v>
      </c>
      <c r="F5" s="7"/>
      <c r="G5" s="6" t="s">
        <v>134</v>
      </c>
      <c r="H5" s="7"/>
      <c r="I5" s="7" t="s">
        <v>135</v>
      </c>
      <c r="J5" s="7"/>
      <c r="K5" s="7" t="s">
        <v>136</v>
      </c>
      <c r="L5" s="7"/>
      <c r="M5" s="7" t="s">
        <v>137</v>
      </c>
      <c r="N5" s="16"/>
    </row>
    <row r="6" spans="1:14" ht="27" customHeight="1">
      <c r="A6" s="50">
        <v>4</v>
      </c>
      <c r="B6" s="573" t="s">
        <v>153</v>
      </c>
      <c r="C6" s="574"/>
      <c r="D6" s="7"/>
      <c r="E6" s="6">
        <v>45800</v>
      </c>
      <c r="F6" s="7"/>
      <c r="G6" s="6">
        <v>183940</v>
      </c>
      <c r="H6" s="7"/>
      <c r="I6" s="7">
        <v>95109</v>
      </c>
      <c r="J6" s="7"/>
      <c r="K6" s="7">
        <v>145209</v>
      </c>
      <c r="L6" s="7"/>
      <c r="M6" s="7">
        <v>217029</v>
      </c>
      <c r="N6" s="16"/>
    </row>
    <row r="7" spans="1:14" ht="46.5" customHeight="1">
      <c r="A7" s="50">
        <v>5</v>
      </c>
      <c r="B7" s="573" t="s">
        <v>149</v>
      </c>
      <c r="C7" s="574"/>
      <c r="D7" s="7"/>
      <c r="E7" s="6">
        <f>E6*30%</f>
        <v>13740</v>
      </c>
      <c r="F7" s="7"/>
      <c r="G7" s="6">
        <f>G6*30%</f>
        <v>55182</v>
      </c>
      <c r="H7" s="7"/>
      <c r="I7" s="6">
        <f>I6*30%</f>
        <v>28532.7</v>
      </c>
      <c r="J7" s="7"/>
      <c r="K7" s="6">
        <f>K6*30%</f>
        <v>43562.7</v>
      </c>
      <c r="L7" s="7"/>
      <c r="M7" s="6">
        <f>M6*30%</f>
        <v>65108.7</v>
      </c>
      <c r="N7" s="16"/>
    </row>
    <row r="8" spans="1:14" ht="24" customHeight="1">
      <c r="A8" s="50">
        <v>6</v>
      </c>
      <c r="B8" s="573" t="s">
        <v>138</v>
      </c>
      <c r="C8" s="574"/>
      <c r="D8" s="7"/>
      <c r="E8" s="36">
        <f>E7/12/30</f>
        <v>38.166666666666664</v>
      </c>
      <c r="F8" s="7"/>
      <c r="G8" s="36">
        <f>G7/12/30</f>
        <v>153.28333333333333</v>
      </c>
      <c r="H8" s="7"/>
      <c r="I8" s="36">
        <f>I7/12/30</f>
        <v>79.257499999999993</v>
      </c>
      <c r="J8" s="7"/>
      <c r="K8" s="36">
        <f>K7/12/30</f>
        <v>121.00749999999999</v>
      </c>
      <c r="L8" s="7"/>
      <c r="M8" s="36">
        <f>M7/12/30</f>
        <v>180.85749999999999</v>
      </c>
      <c r="N8" s="16"/>
    </row>
    <row r="9" spans="1:14" ht="39.75" customHeight="1">
      <c r="A9" s="50">
        <v>7</v>
      </c>
      <c r="B9" s="573" t="s">
        <v>150</v>
      </c>
      <c r="C9" s="574"/>
      <c r="D9" s="7"/>
      <c r="E9" s="36">
        <f>E8/3</f>
        <v>12.722222222222221</v>
      </c>
      <c r="F9" s="7"/>
      <c r="G9" s="36">
        <f>G8/3</f>
        <v>51.094444444444441</v>
      </c>
      <c r="H9" s="7"/>
      <c r="I9" s="36">
        <f>I8/3</f>
        <v>26.419166666666666</v>
      </c>
      <c r="J9" s="7"/>
      <c r="K9" s="36">
        <f>K8/3</f>
        <v>40.335833333333333</v>
      </c>
      <c r="L9" s="7"/>
      <c r="M9" s="36">
        <f>M8/3</f>
        <v>60.285833333333329</v>
      </c>
      <c r="N9" s="16"/>
    </row>
    <row r="10" spans="1:14" ht="131.25" customHeight="1">
      <c r="A10" s="50">
        <v>8</v>
      </c>
      <c r="B10" s="573" t="s">
        <v>139</v>
      </c>
      <c r="C10" s="574"/>
      <c r="D10" s="52" t="s">
        <v>151</v>
      </c>
      <c r="E10" s="7">
        <f>9*E9*30*12</f>
        <v>41220</v>
      </c>
      <c r="F10" s="7"/>
      <c r="G10" s="7">
        <f>9*G9*30*12</f>
        <v>165545.99999999997</v>
      </c>
      <c r="H10" s="7"/>
      <c r="I10" s="7">
        <f>9*I9*30*12</f>
        <v>85598.099999999991</v>
      </c>
      <c r="J10" s="7"/>
      <c r="K10" s="7">
        <f>9*K9*30*12</f>
        <v>130688.09999999999</v>
      </c>
      <c r="L10" s="7"/>
      <c r="M10" s="7">
        <f>9*M9*30*12</f>
        <v>195326.09999999998</v>
      </c>
      <c r="N10" s="16"/>
    </row>
    <row r="11" spans="1:14" ht="178.5" customHeight="1">
      <c r="A11" s="50">
        <v>9</v>
      </c>
      <c r="B11" s="573" t="s">
        <v>140</v>
      </c>
      <c r="C11" s="574"/>
      <c r="D11" s="6" t="s">
        <v>143</v>
      </c>
      <c r="E11" s="6" t="s">
        <v>144</v>
      </c>
      <c r="F11" s="6" t="s">
        <v>143</v>
      </c>
      <c r="G11" s="6" t="s">
        <v>144</v>
      </c>
      <c r="H11" s="6" t="s">
        <v>143</v>
      </c>
      <c r="I11" s="6" t="s">
        <v>144</v>
      </c>
      <c r="J11" s="6" t="s">
        <v>143</v>
      </c>
      <c r="K11" s="6" t="s">
        <v>144</v>
      </c>
      <c r="L11" s="6" t="s">
        <v>143</v>
      </c>
      <c r="M11" s="6" t="s">
        <v>144</v>
      </c>
      <c r="N11" s="40" t="s">
        <v>86</v>
      </c>
    </row>
    <row r="12" spans="1:14">
      <c r="A12" s="50"/>
      <c r="B12" s="47"/>
      <c r="C12" s="35" t="s">
        <v>79</v>
      </c>
      <c r="D12" s="37">
        <v>12.7</v>
      </c>
      <c r="E12" s="7">
        <v>41220</v>
      </c>
      <c r="F12" s="7">
        <v>51.1</v>
      </c>
      <c r="G12" s="7">
        <f>G10</f>
        <v>165545.99999999997</v>
      </c>
      <c r="H12" s="7">
        <v>26.4</v>
      </c>
      <c r="I12" s="7">
        <v>85598</v>
      </c>
      <c r="J12" s="7">
        <v>40.299999999999997</v>
      </c>
      <c r="K12" s="7">
        <f>K10</f>
        <v>130688.09999999999</v>
      </c>
      <c r="L12" s="7">
        <v>60.3</v>
      </c>
      <c r="M12" s="7">
        <f>M10</f>
        <v>195326.09999999998</v>
      </c>
      <c r="N12" s="41">
        <f>M12+K12+I12+G12+E12</f>
        <v>618378.19999999995</v>
      </c>
    </row>
    <row r="13" spans="1:14">
      <c r="A13" s="50"/>
      <c r="B13" s="46"/>
      <c r="C13" s="35" t="s">
        <v>80</v>
      </c>
      <c r="D13" s="37">
        <f t="shared" ref="D13:M16" si="0">D12*1.2</f>
        <v>15.239999999999998</v>
      </c>
      <c r="E13" s="7">
        <f t="shared" si="0"/>
        <v>49464</v>
      </c>
      <c r="F13" s="37">
        <f t="shared" si="0"/>
        <v>61.32</v>
      </c>
      <c r="G13" s="38">
        <f t="shared" si="0"/>
        <v>198655.19999999995</v>
      </c>
      <c r="H13" s="37">
        <f t="shared" si="0"/>
        <v>31.679999999999996</v>
      </c>
      <c r="I13" s="38">
        <f t="shared" si="0"/>
        <v>102717.59999999999</v>
      </c>
      <c r="J13" s="37">
        <f t="shared" si="0"/>
        <v>48.359999999999992</v>
      </c>
      <c r="K13" s="38">
        <f t="shared" si="0"/>
        <v>156825.71999999997</v>
      </c>
      <c r="L13" s="37">
        <f t="shared" si="0"/>
        <v>72.36</v>
      </c>
      <c r="M13" s="38">
        <f t="shared" si="0"/>
        <v>234391.31999999998</v>
      </c>
      <c r="N13" s="41">
        <f>M13+K13+I13+G13+E13</f>
        <v>742053.83999999985</v>
      </c>
    </row>
    <row r="14" spans="1:14">
      <c r="A14" s="50"/>
      <c r="B14" s="46"/>
      <c r="C14" s="35" t="s">
        <v>81</v>
      </c>
      <c r="D14" s="37">
        <f t="shared" si="0"/>
        <v>18.287999999999997</v>
      </c>
      <c r="E14" s="38">
        <f t="shared" si="0"/>
        <v>59356.799999999996</v>
      </c>
      <c r="F14" s="37">
        <f t="shared" si="0"/>
        <v>73.584000000000003</v>
      </c>
      <c r="G14" s="38">
        <f t="shared" si="0"/>
        <v>238386.23999999993</v>
      </c>
      <c r="H14" s="37">
        <f t="shared" si="0"/>
        <v>38.015999999999991</v>
      </c>
      <c r="I14" s="38">
        <f t="shared" si="0"/>
        <v>123261.11999999998</v>
      </c>
      <c r="J14" s="37">
        <f t="shared" si="0"/>
        <v>58.031999999999989</v>
      </c>
      <c r="K14" s="38">
        <f t="shared" si="0"/>
        <v>188190.86399999997</v>
      </c>
      <c r="L14" s="37">
        <f t="shared" si="0"/>
        <v>86.831999999999994</v>
      </c>
      <c r="M14" s="38">
        <f t="shared" si="0"/>
        <v>281269.58399999997</v>
      </c>
      <c r="N14" s="41">
        <f>M14+K14+I14+G14+E14</f>
        <v>890464.60800000001</v>
      </c>
    </row>
    <row r="15" spans="1:14">
      <c r="A15" s="50"/>
      <c r="B15" s="46"/>
      <c r="C15" s="35" t="s">
        <v>141</v>
      </c>
      <c r="D15" s="37">
        <f t="shared" si="0"/>
        <v>21.945599999999995</v>
      </c>
      <c r="E15" s="38">
        <f t="shared" si="0"/>
        <v>71228.159999999989</v>
      </c>
      <c r="F15" s="37">
        <f t="shared" si="0"/>
        <v>88.300799999999995</v>
      </c>
      <c r="G15" s="38">
        <f t="shared" si="0"/>
        <v>286063.4879999999</v>
      </c>
      <c r="H15" s="37">
        <f t="shared" si="0"/>
        <v>45.619199999999985</v>
      </c>
      <c r="I15" s="38">
        <f t="shared" si="0"/>
        <v>147913.34399999998</v>
      </c>
      <c r="J15" s="37">
        <f t="shared" si="0"/>
        <v>69.63839999999999</v>
      </c>
      <c r="K15" s="38">
        <f t="shared" si="0"/>
        <v>225829.03679999997</v>
      </c>
      <c r="L15" s="37">
        <f t="shared" si="0"/>
        <v>104.19839999999999</v>
      </c>
      <c r="M15" s="38">
        <f t="shared" si="0"/>
        <v>337523.50079999998</v>
      </c>
      <c r="N15" s="41">
        <f>M15+K15+I15+G15+E15</f>
        <v>1068557.5295999998</v>
      </c>
    </row>
    <row r="16" spans="1:14" ht="13.5" thickBot="1">
      <c r="A16" s="51"/>
      <c r="B16" s="48"/>
      <c r="C16" s="42" t="s">
        <v>142</v>
      </c>
      <c r="D16" s="43">
        <f t="shared" si="0"/>
        <v>26.334719999999994</v>
      </c>
      <c r="E16" s="44">
        <f t="shared" si="0"/>
        <v>85473.791999999987</v>
      </c>
      <c r="F16" s="43">
        <f t="shared" si="0"/>
        <v>105.96095999999999</v>
      </c>
      <c r="G16" s="44">
        <f t="shared" si="0"/>
        <v>343276.18559999985</v>
      </c>
      <c r="H16" s="43">
        <f t="shared" si="0"/>
        <v>54.743039999999979</v>
      </c>
      <c r="I16" s="44">
        <f t="shared" si="0"/>
        <v>177496.01279999997</v>
      </c>
      <c r="J16" s="43">
        <f t="shared" si="0"/>
        <v>83.566079999999985</v>
      </c>
      <c r="K16" s="44">
        <f t="shared" si="0"/>
        <v>270994.84415999998</v>
      </c>
      <c r="L16" s="43">
        <f t="shared" si="0"/>
        <v>125.03807999999998</v>
      </c>
      <c r="M16" s="44">
        <f t="shared" si="0"/>
        <v>405028.20095999999</v>
      </c>
      <c r="N16" s="45">
        <f>M16+K16+I16+G16+E16</f>
        <v>1282269.0355199995</v>
      </c>
    </row>
  </sheetData>
  <customSheetViews>
    <customSheetView guid="{5E264256-DB90-41BF-B930-D29429E030B6}" state="hidden" topLeftCell="A8">
      <selection activeCell="E15" sqref="E15"/>
      <pageMargins left="0.75" right="0.75" top="1" bottom="1" header="0.5" footer="0.5"/>
      <headerFooter alignWithMargins="0"/>
    </customSheetView>
  </customSheetViews>
  <mergeCells count="16">
    <mergeCell ref="B8:C8"/>
    <mergeCell ref="B7:C7"/>
    <mergeCell ref="B2:C2"/>
    <mergeCell ref="B11:C11"/>
    <mergeCell ref="B9:C9"/>
    <mergeCell ref="B10:C10"/>
    <mergeCell ref="B1:N1"/>
    <mergeCell ref="B4:C4"/>
    <mergeCell ref="B5:C5"/>
    <mergeCell ref="B6:C6"/>
    <mergeCell ref="B3:C3"/>
    <mergeCell ref="H2:I2"/>
    <mergeCell ref="J2:K2"/>
    <mergeCell ref="L2:M2"/>
    <mergeCell ref="D2:E2"/>
    <mergeCell ref="F2:G2"/>
  </mergeCells>
  <phoneticPr fontId="1" type="noConversion"/>
  <pageMargins left="0.75" right="0.75" top="1" bottom="1" header="0.5" footer="0.5"/>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dimension ref="A1:T26"/>
  <sheetViews>
    <sheetView topLeftCell="C1" workbookViewId="0">
      <selection activeCell="Q2" sqref="Q2"/>
    </sheetView>
  </sheetViews>
  <sheetFormatPr defaultRowHeight="12.75"/>
  <cols>
    <col min="1" max="1" width="24" customWidth="1"/>
    <col min="2" max="2" width="13.42578125" customWidth="1"/>
    <col min="4" max="4" width="12" customWidth="1"/>
    <col min="7" max="7" width="12.5703125" customWidth="1"/>
    <col min="13" max="13" width="12.5703125" customWidth="1"/>
    <col min="16" max="16" width="12.85546875" customWidth="1"/>
    <col min="19" max="19" width="14.85546875" customWidth="1"/>
    <col min="20" max="20" width="14.140625" customWidth="1"/>
  </cols>
  <sheetData>
    <row r="1" spans="1:20" ht="29.25" customHeight="1">
      <c r="A1" s="11" t="s">
        <v>103</v>
      </c>
      <c r="B1" s="587" t="s">
        <v>104</v>
      </c>
      <c r="C1" s="587"/>
      <c r="D1" s="587"/>
      <c r="E1" s="587" t="s">
        <v>105</v>
      </c>
      <c r="F1" s="587"/>
      <c r="G1" s="587"/>
      <c r="H1" s="587" t="s">
        <v>106</v>
      </c>
      <c r="I1" s="587"/>
      <c r="J1" s="587"/>
      <c r="K1" s="587" t="s">
        <v>107</v>
      </c>
      <c r="L1" s="587"/>
      <c r="M1" s="587"/>
      <c r="N1" s="587" t="s">
        <v>108</v>
      </c>
      <c r="O1" s="587"/>
      <c r="P1" s="587"/>
      <c r="Q1" s="15" t="s">
        <v>86</v>
      </c>
      <c r="R1" s="15" t="s">
        <v>156</v>
      </c>
      <c r="S1" s="21" t="s">
        <v>115</v>
      </c>
      <c r="T1" s="21" t="s">
        <v>116</v>
      </c>
    </row>
    <row r="2" spans="1:20">
      <c r="A2" s="12" t="s">
        <v>109</v>
      </c>
      <c r="B2" s="586">
        <v>552</v>
      </c>
      <c r="C2" s="586"/>
      <c r="D2" s="586"/>
      <c r="E2" s="586">
        <v>205</v>
      </c>
      <c r="F2" s="586"/>
      <c r="G2" s="586"/>
      <c r="H2" s="586">
        <v>105</v>
      </c>
      <c r="I2" s="586"/>
      <c r="J2" s="586"/>
      <c r="K2" s="586">
        <v>45</v>
      </c>
      <c r="L2" s="586"/>
      <c r="M2" s="586"/>
      <c r="N2" s="586">
        <v>62</v>
      </c>
      <c r="O2" s="586"/>
      <c r="P2" s="586"/>
      <c r="Q2" s="13">
        <f>SUM(B2:P2)</f>
        <v>969</v>
      </c>
      <c r="R2" s="13"/>
      <c r="S2" s="7">
        <v>3</v>
      </c>
      <c r="T2" s="16">
        <f t="shared" ref="T2:T7" si="0">Q2*S2</f>
        <v>2907</v>
      </c>
    </row>
    <row r="3" spans="1:20">
      <c r="A3" s="12" t="s">
        <v>110</v>
      </c>
      <c r="B3" s="586">
        <v>71</v>
      </c>
      <c r="C3" s="586"/>
      <c r="D3" s="586"/>
      <c r="E3" s="586">
        <v>57</v>
      </c>
      <c r="F3" s="586"/>
      <c r="G3" s="586"/>
      <c r="H3" s="586">
        <v>18</v>
      </c>
      <c r="I3" s="586"/>
      <c r="J3" s="586"/>
      <c r="K3" s="586">
        <v>12</v>
      </c>
      <c r="L3" s="586"/>
      <c r="M3" s="586"/>
      <c r="N3" s="586">
        <v>18</v>
      </c>
      <c r="O3" s="586"/>
      <c r="P3" s="586"/>
      <c r="Q3" s="13">
        <f>SUM(B3:P3)</f>
        <v>176</v>
      </c>
      <c r="R3" s="13"/>
      <c r="S3" s="7">
        <v>4</v>
      </c>
      <c r="T3" s="16">
        <f t="shared" si="0"/>
        <v>704</v>
      </c>
    </row>
    <row r="4" spans="1:20">
      <c r="A4" s="12" t="s">
        <v>111</v>
      </c>
      <c r="B4" s="586">
        <v>40</v>
      </c>
      <c r="C4" s="586"/>
      <c r="D4" s="586"/>
      <c r="E4" s="586">
        <v>12</v>
      </c>
      <c r="F4" s="586"/>
      <c r="G4" s="586"/>
      <c r="H4" s="586">
        <v>9</v>
      </c>
      <c r="I4" s="586"/>
      <c r="J4" s="586"/>
      <c r="K4" s="586">
        <v>1</v>
      </c>
      <c r="L4" s="586"/>
      <c r="M4" s="586"/>
      <c r="N4" s="586">
        <v>0</v>
      </c>
      <c r="O4" s="586"/>
      <c r="P4" s="586"/>
      <c r="Q4" s="13">
        <f>SUM(B4:P4)</f>
        <v>62</v>
      </c>
      <c r="R4" s="13"/>
      <c r="S4" s="7">
        <v>4</v>
      </c>
      <c r="T4" s="16">
        <f t="shared" si="0"/>
        <v>248</v>
      </c>
    </row>
    <row r="5" spans="1:20">
      <c r="A5" s="12" t="s">
        <v>113</v>
      </c>
      <c r="B5" s="586">
        <v>7</v>
      </c>
      <c r="C5" s="586"/>
      <c r="D5" s="586"/>
      <c r="E5" s="586">
        <v>3</v>
      </c>
      <c r="F5" s="586"/>
      <c r="G5" s="586"/>
      <c r="H5" s="586">
        <v>2</v>
      </c>
      <c r="I5" s="586"/>
      <c r="J5" s="586"/>
      <c r="K5" s="586">
        <v>0</v>
      </c>
      <c r="L5" s="586"/>
      <c r="M5" s="586"/>
      <c r="N5" s="586">
        <v>0</v>
      </c>
      <c r="O5" s="586"/>
      <c r="P5" s="586"/>
      <c r="Q5" s="13">
        <v>12</v>
      </c>
      <c r="R5" s="13"/>
      <c r="S5" s="7">
        <v>2</v>
      </c>
      <c r="T5" s="16">
        <f t="shared" si="0"/>
        <v>24</v>
      </c>
    </row>
    <row r="6" spans="1:20">
      <c r="A6" s="12" t="s">
        <v>114</v>
      </c>
      <c r="B6" s="577">
        <v>1</v>
      </c>
      <c r="C6" s="577"/>
      <c r="D6" s="577"/>
      <c r="E6" s="577">
        <v>1</v>
      </c>
      <c r="F6" s="577"/>
      <c r="G6" s="577"/>
      <c r="H6" s="577">
        <v>1</v>
      </c>
      <c r="I6" s="577"/>
      <c r="J6" s="577"/>
      <c r="K6" s="577">
        <v>1</v>
      </c>
      <c r="L6" s="577"/>
      <c r="M6" s="577"/>
      <c r="N6" s="577">
        <v>1</v>
      </c>
      <c r="O6" s="577"/>
      <c r="P6" s="577"/>
      <c r="Q6" s="14">
        <v>5</v>
      </c>
      <c r="R6" s="14"/>
      <c r="S6" s="7">
        <v>2</v>
      </c>
      <c r="T6" s="16">
        <f t="shared" si="0"/>
        <v>10</v>
      </c>
    </row>
    <row r="7" spans="1:20" ht="13.5" thickBot="1">
      <c r="A7" s="17" t="s">
        <v>112</v>
      </c>
      <c r="B7" s="582"/>
      <c r="C7" s="583"/>
      <c r="D7" s="584"/>
      <c r="E7" s="582"/>
      <c r="F7" s="583"/>
      <c r="G7" s="584"/>
      <c r="H7" s="582"/>
      <c r="I7" s="583"/>
      <c r="J7" s="584"/>
      <c r="K7" s="582"/>
      <c r="L7" s="583"/>
      <c r="M7" s="584"/>
      <c r="N7" s="582"/>
      <c r="O7" s="583"/>
      <c r="P7" s="584"/>
      <c r="Q7" s="19">
        <v>4</v>
      </c>
      <c r="R7" s="19"/>
      <c r="S7" s="18">
        <v>5</v>
      </c>
      <c r="T7" s="20">
        <f t="shared" si="0"/>
        <v>20</v>
      </c>
    </row>
    <row r="8" spans="1:20" ht="13.5" thickBot="1">
      <c r="A8" s="54" t="s">
        <v>117</v>
      </c>
      <c r="B8" s="55"/>
      <c r="C8" s="55"/>
      <c r="D8" s="55"/>
      <c r="E8" s="55"/>
      <c r="F8" s="55"/>
      <c r="G8" s="55"/>
      <c r="H8" s="55"/>
      <c r="I8" s="55"/>
      <c r="J8" s="55"/>
      <c r="K8" s="55"/>
      <c r="L8" s="55"/>
      <c r="M8" s="55"/>
      <c r="N8" s="55"/>
      <c r="O8" s="55"/>
      <c r="P8" s="55"/>
      <c r="Q8" s="55"/>
      <c r="R8" s="55"/>
      <c r="S8" s="56"/>
      <c r="T8" s="22">
        <f>SUM(T2:T7)</f>
        <v>3913</v>
      </c>
    </row>
    <row r="9" spans="1:20">
      <c r="A9" s="585" t="s">
        <v>130</v>
      </c>
      <c r="B9" s="571"/>
      <c r="C9" s="571"/>
      <c r="D9" s="571"/>
      <c r="E9" s="571"/>
      <c r="F9" s="571"/>
      <c r="G9" s="571"/>
      <c r="H9" s="571"/>
      <c r="I9" s="571"/>
      <c r="J9" s="571"/>
      <c r="K9" s="571"/>
      <c r="L9" s="571"/>
      <c r="M9" s="571"/>
      <c r="N9" s="571"/>
      <c r="O9" s="571"/>
      <c r="P9" s="571"/>
      <c r="Q9" s="572"/>
      <c r="R9" s="53"/>
      <c r="S9" s="25"/>
      <c r="T9" s="23"/>
    </row>
    <row r="10" spans="1:20" ht="27" customHeight="1">
      <c r="A10" s="26"/>
      <c r="B10" s="575" t="s">
        <v>104</v>
      </c>
      <c r="C10" s="575"/>
      <c r="D10" s="575"/>
      <c r="E10" s="575" t="s">
        <v>105</v>
      </c>
      <c r="F10" s="575"/>
      <c r="G10" s="575"/>
      <c r="H10" s="575" t="s">
        <v>106</v>
      </c>
      <c r="I10" s="575"/>
      <c r="J10" s="575"/>
      <c r="K10" s="575" t="s">
        <v>107</v>
      </c>
      <c r="L10" s="575"/>
      <c r="M10" s="575"/>
      <c r="N10" s="575" t="s">
        <v>108</v>
      </c>
      <c r="O10" s="575"/>
      <c r="P10" s="575"/>
      <c r="Q10" s="27"/>
      <c r="R10" s="53"/>
      <c r="S10" s="24"/>
      <c r="T10" s="24"/>
    </row>
    <row r="11" spans="1:20" ht="51">
      <c r="A11" s="28" t="s">
        <v>118</v>
      </c>
      <c r="B11" s="577">
        <v>1053</v>
      </c>
      <c r="C11" s="577"/>
      <c r="D11" s="577"/>
      <c r="E11" s="577">
        <v>262</v>
      </c>
      <c r="F11" s="577"/>
      <c r="G11" s="577"/>
      <c r="H11" s="577">
        <v>90</v>
      </c>
      <c r="I11" s="577"/>
      <c r="J11" s="577"/>
      <c r="K11" s="577">
        <v>32</v>
      </c>
      <c r="L11" s="577"/>
      <c r="M11" s="577"/>
      <c r="N11" s="577">
        <v>97</v>
      </c>
      <c r="O11" s="577"/>
      <c r="P11" s="577"/>
      <c r="Q11" s="16">
        <f>SUM(B11:O11)</f>
        <v>1534</v>
      </c>
      <c r="R11" s="10"/>
    </row>
    <row r="12" spans="1:20">
      <c r="A12" s="29" t="s">
        <v>119</v>
      </c>
      <c r="B12" s="577"/>
      <c r="C12" s="577"/>
      <c r="D12" s="577"/>
      <c r="E12" s="577"/>
      <c r="F12" s="577"/>
      <c r="G12" s="577"/>
      <c r="H12" s="577"/>
      <c r="I12" s="577"/>
      <c r="J12" s="577"/>
      <c r="K12" s="577"/>
      <c r="L12" s="577"/>
      <c r="M12" s="577"/>
      <c r="N12" s="577"/>
      <c r="O12" s="577"/>
      <c r="P12" s="577"/>
      <c r="Q12" s="16"/>
      <c r="R12" s="10"/>
    </row>
    <row r="13" spans="1:20">
      <c r="A13" s="5" t="s">
        <v>120</v>
      </c>
      <c r="B13" s="577">
        <v>775</v>
      </c>
      <c r="C13" s="577"/>
      <c r="D13" s="577"/>
      <c r="E13" s="577">
        <v>274</v>
      </c>
      <c r="F13" s="577"/>
      <c r="G13" s="577"/>
      <c r="H13" s="577">
        <v>143</v>
      </c>
      <c r="I13" s="577"/>
      <c r="J13" s="577"/>
      <c r="K13" s="577">
        <v>58</v>
      </c>
      <c r="L13" s="577"/>
      <c r="M13" s="577"/>
      <c r="N13" s="577">
        <v>80</v>
      </c>
      <c r="O13" s="577"/>
      <c r="P13" s="577"/>
      <c r="Q13" s="16">
        <f>SUM(B13:O13)</f>
        <v>1330</v>
      </c>
      <c r="R13" s="10"/>
    </row>
    <row r="14" spans="1:20">
      <c r="A14" s="5" t="s">
        <v>121</v>
      </c>
      <c r="B14" s="577">
        <v>0</v>
      </c>
      <c r="C14" s="577"/>
      <c r="D14" s="577"/>
      <c r="E14" s="577">
        <v>0</v>
      </c>
      <c r="F14" s="577"/>
      <c r="G14" s="577"/>
      <c r="H14" s="577">
        <v>0</v>
      </c>
      <c r="I14" s="577"/>
      <c r="J14" s="577"/>
      <c r="K14" s="577">
        <v>0</v>
      </c>
      <c r="L14" s="577"/>
      <c r="M14" s="577"/>
      <c r="N14" s="577">
        <v>0</v>
      </c>
      <c r="O14" s="577"/>
      <c r="P14" s="577"/>
      <c r="Q14" s="16">
        <f>SUM(B14:P14)</f>
        <v>0</v>
      </c>
      <c r="R14" s="10"/>
    </row>
    <row r="15" spans="1:20">
      <c r="A15" s="5" t="s">
        <v>129</v>
      </c>
      <c r="B15" s="579">
        <v>0</v>
      </c>
      <c r="C15" s="580"/>
      <c r="D15" s="581"/>
      <c r="E15" s="579">
        <v>0</v>
      </c>
      <c r="F15" s="580"/>
      <c r="G15" s="581"/>
      <c r="H15" s="579">
        <v>0</v>
      </c>
      <c r="I15" s="580"/>
      <c r="J15" s="581"/>
      <c r="K15" s="579">
        <v>0</v>
      </c>
      <c r="L15" s="580"/>
      <c r="M15" s="581"/>
      <c r="N15" s="579">
        <v>0</v>
      </c>
      <c r="O15" s="580"/>
      <c r="P15" s="581"/>
      <c r="Q15" s="16">
        <v>0</v>
      </c>
      <c r="R15" s="10"/>
    </row>
    <row r="16" spans="1:20">
      <c r="A16" s="5" t="s">
        <v>122</v>
      </c>
      <c r="B16" s="577">
        <v>115</v>
      </c>
      <c r="C16" s="577"/>
      <c r="D16" s="577"/>
      <c r="E16" s="577">
        <v>34</v>
      </c>
      <c r="F16" s="577"/>
      <c r="G16" s="577"/>
      <c r="H16" s="577">
        <v>6</v>
      </c>
      <c r="I16" s="577"/>
      <c r="J16" s="577"/>
      <c r="K16" s="579">
        <v>7</v>
      </c>
      <c r="L16" s="580"/>
      <c r="M16" s="581"/>
      <c r="N16" s="577">
        <v>0</v>
      </c>
      <c r="O16" s="577"/>
      <c r="P16" s="577"/>
      <c r="Q16" s="16">
        <f>SUM(B16:P16)</f>
        <v>162</v>
      </c>
      <c r="R16" s="10"/>
    </row>
    <row r="17" spans="1:18" ht="13.5" thickBot="1">
      <c r="A17" s="30" t="s">
        <v>123</v>
      </c>
      <c r="B17" s="578">
        <v>694</v>
      </c>
      <c r="C17" s="578"/>
      <c r="D17" s="578"/>
      <c r="E17" s="578">
        <v>274</v>
      </c>
      <c r="F17" s="578"/>
      <c r="G17" s="578"/>
      <c r="H17" s="578">
        <v>132</v>
      </c>
      <c r="I17" s="578"/>
      <c r="J17" s="578"/>
      <c r="K17" s="582">
        <v>58</v>
      </c>
      <c r="L17" s="583"/>
      <c r="M17" s="584"/>
      <c r="N17" s="578">
        <v>80</v>
      </c>
      <c r="O17" s="578"/>
      <c r="P17" s="578"/>
      <c r="Q17" s="20">
        <f>SUM(B17:O17)</f>
        <v>1238</v>
      </c>
      <c r="R17" s="10"/>
    </row>
    <row r="18" spans="1:18" ht="13.5" thickBot="1"/>
    <row r="19" spans="1:18" ht="38.25">
      <c r="A19" s="3"/>
      <c r="B19" s="4" t="s">
        <v>127</v>
      </c>
      <c r="C19" s="34" t="s">
        <v>124</v>
      </c>
      <c r="D19" s="33" t="s">
        <v>128</v>
      </c>
    </row>
    <row r="20" spans="1:18">
      <c r="A20" s="29" t="s">
        <v>125</v>
      </c>
      <c r="B20" s="7">
        <f>T8</f>
        <v>3913</v>
      </c>
      <c r="C20" s="7">
        <f>Q11</f>
        <v>1534</v>
      </c>
      <c r="D20" s="31">
        <f>B20-C20</f>
        <v>2379</v>
      </c>
    </row>
    <row r="21" spans="1:18">
      <c r="A21" s="29" t="s">
        <v>126</v>
      </c>
      <c r="B21" s="7"/>
      <c r="C21" s="7"/>
      <c r="D21" s="31"/>
    </row>
    <row r="22" spans="1:18">
      <c r="A22" s="59" t="s">
        <v>164</v>
      </c>
      <c r="B22" s="7">
        <v>1207</v>
      </c>
      <c r="C22" s="7">
        <v>1330</v>
      </c>
      <c r="D22" s="31">
        <v>0</v>
      </c>
    </row>
    <row r="23" spans="1:18" ht="63.75">
      <c r="A23" s="28" t="s">
        <v>165</v>
      </c>
      <c r="B23" s="7">
        <v>238</v>
      </c>
      <c r="C23" s="7">
        <v>0</v>
      </c>
      <c r="D23" s="31">
        <v>238</v>
      </c>
    </row>
    <row r="24" spans="1:18">
      <c r="A24" s="5" t="s">
        <v>122</v>
      </c>
      <c r="B24" s="7">
        <v>1207</v>
      </c>
      <c r="C24" s="7">
        <v>162</v>
      </c>
      <c r="D24" s="31">
        <f>B24-C24</f>
        <v>1045</v>
      </c>
    </row>
    <row r="25" spans="1:18" ht="38.25">
      <c r="A25" s="28" t="s">
        <v>171</v>
      </c>
      <c r="B25" s="7">
        <v>21</v>
      </c>
      <c r="C25" s="7">
        <v>0</v>
      </c>
      <c r="D25" s="31">
        <f>B25-C25</f>
        <v>21</v>
      </c>
    </row>
    <row r="26" spans="1:18" ht="13.5" thickBot="1">
      <c r="A26" s="30" t="s">
        <v>123</v>
      </c>
      <c r="B26" s="18">
        <v>1207</v>
      </c>
      <c r="C26" s="18">
        <v>1238</v>
      </c>
      <c r="D26" s="32">
        <v>0</v>
      </c>
    </row>
  </sheetData>
  <customSheetViews>
    <customSheetView guid="{5E264256-DB90-41BF-B930-D29429E030B6}" state="hidden" topLeftCell="C1">
      <selection activeCell="Q2" sqref="Q2"/>
      <pageMargins left="0.75" right="0.75" top="1" bottom="1" header="0.5" footer="0.5"/>
      <pageSetup paperSize="9" orientation="portrait" r:id="rId1"/>
      <headerFooter alignWithMargins="0"/>
    </customSheetView>
  </customSheetViews>
  <mergeCells count="76">
    <mergeCell ref="N3:P3"/>
    <mergeCell ref="B4:D4"/>
    <mergeCell ref="E4:G4"/>
    <mergeCell ref="H4:J4"/>
    <mergeCell ref="K4:M4"/>
    <mergeCell ref="N4:P4"/>
    <mergeCell ref="B3:D3"/>
    <mergeCell ref="E3:G3"/>
    <mergeCell ref="H3:J3"/>
    <mergeCell ref="K3:M3"/>
    <mergeCell ref="N1:P1"/>
    <mergeCell ref="B2:D2"/>
    <mergeCell ref="E2:G2"/>
    <mergeCell ref="H2:J2"/>
    <mergeCell ref="K2:M2"/>
    <mergeCell ref="N2:P2"/>
    <mergeCell ref="B1:D1"/>
    <mergeCell ref="E1:G1"/>
    <mergeCell ref="H1:J1"/>
    <mergeCell ref="K1:M1"/>
    <mergeCell ref="B5:D5"/>
    <mergeCell ref="E5:G5"/>
    <mergeCell ref="K5:M5"/>
    <mergeCell ref="H5:J5"/>
    <mergeCell ref="N5:P5"/>
    <mergeCell ref="B6:D6"/>
    <mergeCell ref="K7:M7"/>
    <mergeCell ref="N10:P10"/>
    <mergeCell ref="B10:D10"/>
    <mergeCell ref="E10:G10"/>
    <mergeCell ref="H10:J10"/>
    <mergeCell ref="A9:Q9"/>
    <mergeCell ref="K10:M10"/>
    <mergeCell ref="N7:P7"/>
    <mergeCell ref="B7:D7"/>
    <mergeCell ref="H7:J7"/>
    <mergeCell ref="E7:G7"/>
    <mergeCell ref="H6:J6"/>
    <mergeCell ref="K6:M6"/>
    <mergeCell ref="E6:G6"/>
    <mergeCell ref="N6:P6"/>
    <mergeCell ref="B11:D11"/>
    <mergeCell ref="E11:G11"/>
    <mergeCell ref="H11:J11"/>
    <mergeCell ref="E13:G13"/>
    <mergeCell ref="B13:D13"/>
    <mergeCell ref="H12:J12"/>
    <mergeCell ref="K11:M11"/>
    <mergeCell ref="N11:P11"/>
    <mergeCell ref="N13:P13"/>
    <mergeCell ref="N14:P14"/>
    <mergeCell ref="K12:M12"/>
    <mergeCell ref="N12:P12"/>
    <mergeCell ref="K14:M14"/>
    <mergeCell ref="K13:M13"/>
    <mergeCell ref="N16:P16"/>
    <mergeCell ref="N17:P17"/>
    <mergeCell ref="B12:D12"/>
    <mergeCell ref="E12:G12"/>
    <mergeCell ref="K16:M16"/>
    <mergeCell ref="K17:M17"/>
    <mergeCell ref="B15:D15"/>
    <mergeCell ref="H13:J13"/>
    <mergeCell ref="H14:J14"/>
    <mergeCell ref="E14:G14"/>
    <mergeCell ref="B14:D14"/>
    <mergeCell ref="N15:P15"/>
    <mergeCell ref="K15:M15"/>
    <mergeCell ref="E15:G15"/>
    <mergeCell ref="H15:J15"/>
    <mergeCell ref="B17:D17"/>
    <mergeCell ref="B16:D16"/>
    <mergeCell ref="H16:J16"/>
    <mergeCell ref="H17:J17"/>
    <mergeCell ref="E17:G17"/>
    <mergeCell ref="E16:G16"/>
  </mergeCells>
  <phoneticPr fontId="1" type="noConversion"/>
  <pageMargins left="0.75" right="0.75" top="1" bottom="1" header="0.5" footer="0.5"/>
  <pageSetup paperSize="9" orientation="portrait" r:id="rId2"/>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pageSetUpPr fitToPage="1"/>
  </sheetPr>
  <dimension ref="A1:IO107"/>
  <sheetViews>
    <sheetView topLeftCell="F1" zoomScaleNormal="100" zoomScaleSheetLayoutView="90" workbookViewId="0">
      <selection activeCell="G6" sqref="G6"/>
    </sheetView>
  </sheetViews>
  <sheetFormatPr defaultColWidth="9.140625" defaultRowHeight="15"/>
  <cols>
    <col min="1" max="1" width="30.5703125" style="493" customWidth="1"/>
    <col min="2" max="2" width="16.140625" style="493" customWidth="1"/>
    <col min="3" max="3" width="10.85546875" style="493" customWidth="1"/>
    <col min="4" max="4" width="18.42578125" style="493" customWidth="1"/>
    <col min="5" max="5" width="16" style="493" customWidth="1"/>
    <col min="6" max="6" width="10.85546875" style="493" customWidth="1"/>
    <col min="7" max="7" width="18.42578125" style="493" customWidth="1"/>
    <col min="8" max="8" width="15.5703125" style="493" customWidth="1"/>
    <col min="9" max="15" width="11.42578125" style="493" customWidth="1"/>
    <col min="16" max="16" width="18" style="493" customWidth="1"/>
    <col min="17" max="17" width="21" style="493" customWidth="1"/>
    <col min="18" max="18" width="21.85546875" style="476" customWidth="1"/>
    <col min="19" max="16384" width="9.140625" style="476"/>
  </cols>
  <sheetData>
    <row r="1" spans="1:18" s="477" customFormat="1">
      <c r="A1" s="597"/>
      <c r="B1" s="600"/>
      <c r="C1" s="600"/>
      <c r="D1" s="600"/>
      <c r="E1" s="600"/>
      <c r="F1" s="600"/>
      <c r="G1" s="600"/>
      <c r="H1" s="600"/>
      <c r="I1" s="600"/>
      <c r="J1" s="600"/>
      <c r="K1" s="600"/>
      <c r="L1" s="600"/>
      <c r="M1" s="600"/>
      <c r="N1" s="600"/>
      <c r="O1" s="600"/>
      <c r="P1" s="600"/>
      <c r="Q1" s="590" t="s">
        <v>389</v>
      </c>
      <c r="R1" s="476"/>
    </row>
    <row r="2" spans="1:18" s="477" customFormat="1">
      <c r="A2" s="598"/>
      <c r="B2" s="538" t="s">
        <v>79</v>
      </c>
      <c r="C2" s="538"/>
      <c r="D2" s="538"/>
      <c r="E2" s="538" t="s">
        <v>80</v>
      </c>
      <c r="F2" s="538"/>
      <c r="G2" s="538"/>
      <c r="H2" s="557" t="s">
        <v>81</v>
      </c>
      <c r="I2" s="558"/>
      <c r="J2" s="558"/>
      <c r="K2" s="558" t="s">
        <v>141</v>
      </c>
      <c r="L2" s="558"/>
      <c r="M2" s="558"/>
      <c r="N2" s="558" t="s">
        <v>142</v>
      </c>
      <c r="O2" s="558"/>
      <c r="P2" s="559"/>
      <c r="Q2" s="591"/>
      <c r="R2" s="476"/>
    </row>
    <row r="3" spans="1:18" s="477" customFormat="1" ht="45">
      <c r="A3" s="599"/>
      <c r="B3" s="478" t="s">
        <v>65</v>
      </c>
      <c r="C3" s="478" t="s">
        <v>66</v>
      </c>
      <c r="D3" s="478" t="s">
        <v>56</v>
      </c>
      <c r="E3" s="479" t="s">
        <v>65</v>
      </c>
      <c r="F3" s="480" t="s">
        <v>66</v>
      </c>
      <c r="G3" s="479" t="s">
        <v>56</v>
      </c>
      <c r="H3" s="479" t="s">
        <v>65</v>
      </c>
      <c r="I3" s="480" t="s">
        <v>66</v>
      </c>
      <c r="J3" s="479" t="s">
        <v>56</v>
      </c>
      <c r="K3" s="479" t="s">
        <v>65</v>
      </c>
      <c r="L3" s="480" t="s">
        <v>66</v>
      </c>
      <c r="M3" s="479" t="s">
        <v>56</v>
      </c>
      <c r="N3" s="479" t="s">
        <v>65</v>
      </c>
      <c r="O3" s="480" t="s">
        <v>66</v>
      </c>
      <c r="P3" s="479" t="s">
        <v>56</v>
      </c>
      <c r="Q3" s="592"/>
      <c r="R3" s="476"/>
    </row>
    <row r="4" spans="1:18" s="477" customFormat="1">
      <c r="A4" s="447" t="s">
        <v>436</v>
      </c>
      <c r="B4" s="447"/>
      <c r="C4" s="447"/>
      <c r="D4" s="447"/>
      <c r="E4" s="454"/>
      <c r="F4" s="481"/>
      <c r="G4" s="454"/>
      <c r="H4" s="454"/>
      <c r="I4" s="481"/>
      <c r="J4" s="481"/>
      <c r="K4" s="481"/>
      <c r="L4" s="481"/>
      <c r="M4" s="481"/>
      <c r="N4" s="481"/>
      <c r="O4" s="481"/>
      <c r="P4" s="454"/>
      <c r="Q4" s="454"/>
      <c r="R4" s="476"/>
    </row>
    <row r="5" spans="1:18">
      <c r="A5" s="482" t="s">
        <v>71</v>
      </c>
      <c r="B5" s="482"/>
      <c r="C5" s="482"/>
      <c r="D5" s="482"/>
      <c r="E5" s="483"/>
      <c r="F5" s="484"/>
      <c r="G5" s="483"/>
      <c r="H5" s="483"/>
      <c r="I5" s="484"/>
      <c r="J5" s="484"/>
      <c r="K5" s="484"/>
      <c r="L5" s="484"/>
      <c r="M5" s="484"/>
      <c r="N5" s="484"/>
      <c r="O5" s="484"/>
      <c r="P5" s="483"/>
      <c r="Q5" s="483"/>
    </row>
    <row r="6" spans="1:18">
      <c r="A6" s="426" t="s">
        <v>475</v>
      </c>
      <c r="B6" s="434"/>
      <c r="C6" s="434"/>
      <c r="D6" s="434"/>
      <c r="E6" s="434"/>
      <c r="F6" s="434"/>
      <c r="G6" s="434"/>
      <c r="H6" s="381"/>
      <c r="I6" s="390"/>
      <c r="J6" s="390"/>
      <c r="K6" s="390"/>
      <c r="L6" s="390"/>
      <c r="M6" s="390"/>
      <c r="N6" s="390"/>
      <c r="O6" s="390"/>
      <c r="P6" s="381"/>
      <c r="Q6" s="381"/>
    </row>
    <row r="7" spans="1:18">
      <c r="A7" s="426" t="s">
        <v>476</v>
      </c>
      <c r="B7" s="434"/>
      <c r="C7" s="434"/>
      <c r="D7" s="434"/>
      <c r="E7" s="434"/>
      <c r="F7" s="434"/>
      <c r="G7" s="434"/>
      <c r="H7" s="381"/>
      <c r="I7" s="390"/>
      <c r="J7" s="390"/>
      <c r="K7" s="390"/>
      <c r="L7" s="390"/>
      <c r="M7" s="390"/>
      <c r="N7" s="390"/>
      <c r="O7" s="390"/>
      <c r="P7" s="381"/>
      <c r="Q7" s="381"/>
    </row>
    <row r="8" spans="1:18">
      <c r="A8" s="426" t="s">
        <v>477</v>
      </c>
      <c r="B8" s="434"/>
      <c r="C8" s="434"/>
      <c r="D8" s="434"/>
      <c r="E8" s="434"/>
      <c r="F8" s="434"/>
      <c r="G8" s="434"/>
      <c r="H8" s="381"/>
      <c r="I8" s="390"/>
      <c r="J8" s="390"/>
      <c r="K8" s="390"/>
      <c r="L8" s="390"/>
      <c r="M8" s="390"/>
      <c r="N8" s="390"/>
      <c r="O8" s="390"/>
      <c r="P8" s="381"/>
      <c r="Q8" s="381"/>
    </row>
    <row r="9" spans="1:18">
      <c r="A9" s="414" t="s">
        <v>466</v>
      </c>
      <c r="B9" s="434"/>
      <c r="C9" s="434"/>
      <c r="D9" s="434"/>
      <c r="E9" s="434"/>
      <c r="F9" s="434"/>
      <c r="G9" s="434"/>
      <c r="H9" s="381"/>
      <c r="I9" s="390"/>
      <c r="J9" s="390"/>
      <c r="K9" s="390"/>
      <c r="L9" s="390"/>
      <c r="M9" s="390"/>
      <c r="N9" s="390"/>
      <c r="O9" s="390"/>
      <c r="P9" s="381"/>
      <c r="Q9" s="381"/>
    </row>
    <row r="10" spans="1:18">
      <c r="A10" s="414" t="s">
        <v>541</v>
      </c>
      <c r="B10" s="434"/>
      <c r="C10" s="434"/>
      <c r="D10" s="434"/>
      <c r="E10" s="434"/>
      <c r="F10" s="434"/>
      <c r="G10" s="434"/>
      <c r="H10" s="381"/>
      <c r="I10" s="390"/>
      <c r="J10" s="390"/>
      <c r="K10" s="390"/>
      <c r="L10" s="390"/>
      <c r="M10" s="390"/>
      <c r="N10" s="390"/>
      <c r="O10" s="390"/>
      <c r="P10" s="381"/>
      <c r="Q10" s="381"/>
    </row>
    <row r="11" spans="1:18">
      <c r="A11" s="415" t="s">
        <v>534</v>
      </c>
      <c r="B11" s="434"/>
      <c r="C11" s="434"/>
      <c r="D11" s="434"/>
      <c r="E11" s="434"/>
      <c r="F11" s="434"/>
      <c r="G11" s="434"/>
      <c r="H11" s="381"/>
      <c r="I11" s="390"/>
      <c r="J11" s="390"/>
      <c r="K11" s="390"/>
      <c r="L11" s="390"/>
      <c r="M11" s="390"/>
      <c r="N11" s="390"/>
      <c r="O11" s="390"/>
      <c r="P11" s="381"/>
      <c r="Q11" s="381"/>
    </row>
    <row r="12" spans="1:18">
      <c r="A12" s="415" t="s">
        <v>542</v>
      </c>
      <c r="B12" s="434"/>
      <c r="C12" s="434"/>
      <c r="D12" s="434"/>
      <c r="E12" s="434"/>
      <c r="F12" s="434"/>
      <c r="G12" s="434"/>
      <c r="H12" s="381"/>
      <c r="I12" s="390"/>
      <c r="J12" s="390"/>
      <c r="K12" s="390"/>
      <c r="L12" s="390"/>
      <c r="M12" s="390"/>
      <c r="N12" s="390"/>
      <c r="O12" s="390"/>
      <c r="P12" s="381"/>
      <c r="Q12" s="381"/>
    </row>
    <row r="13" spans="1:18">
      <c r="A13" s="415" t="s">
        <v>459</v>
      </c>
      <c r="B13" s="434"/>
      <c r="C13" s="434"/>
      <c r="D13" s="434"/>
      <c r="E13" s="434"/>
      <c r="F13" s="434"/>
      <c r="G13" s="434"/>
      <c r="H13" s="381"/>
      <c r="I13" s="390"/>
      <c r="J13" s="390"/>
      <c r="K13" s="390"/>
      <c r="L13" s="390"/>
      <c r="M13" s="390"/>
      <c r="N13" s="390"/>
      <c r="O13" s="390"/>
      <c r="P13" s="381"/>
      <c r="Q13" s="381"/>
    </row>
    <row r="14" spans="1:18">
      <c r="A14" s="415" t="s">
        <v>459</v>
      </c>
      <c r="B14" s="434"/>
      <c r="C14" s="434"/>
      <c r="D14" s="434"/>
      <c r="E14" s="434"/>
      <c r="F14" s="434"/>
      <c r="G14" s="434"/>
      <c r="H14" s="381"/>
      <c r="I14" s="390"/>
      <c r="J14" s="390"/>
      <c r="K14" s="390"/>
      <c r="L14" s="390"/>
      <c r="M14" s="390"/>
      <c r="N14" s="390"/>
      <c r="O14" s="390"/>
      <c r="P14" s="381"/>
      <c r="Q14" s="381"/>
    </row>
    <row r="15" spans="1:18">
      <c r="A15" s="415" t="s">
        <v>459</v>
      </c>
      <c r="B15" s="434"/>
      <c r="C15" s="434"/>
      <c r="D15" s="434"/>
      <c r="E15" s="434"/>
      <c r="F15" s="434"/>
      <c r="G15" s="434"/>
      <c r="H15" s="381"/>
      <c r="I15" s="390"/>
      <c r="J15" s="390"/>
      <c r="K15" s="390"/>
      <c r="L15" s="390"/>
      <c r="M15" s="390"/>
      <c r="N15" s="390"/>
      <c r="O15" s="390"/>
      <c r="P15" s="381"/>
      <c r="Q15" s="381"/>
    </row>
    <row r="16" spans="1:18">
      <c r="A16" s="415" t="s">
        <v>459</v>
      </c>
      <c r="B16" s="434"/>
      <c r="C16" s="434"/>
      <c r="D16" s="434"/>
      <c r="E16" s="434"/>
      <c r="F16" s="434"/>
      <c r="G16" s="434"/>
      <c r="H16" s="381"/>
      <c r="I16" s="390"/>
      <c r="J16" s="390"/>
      <c r="K16" s="390"/>
      <c r="L16" s="390"/>
      <c r="M16" s="390"/>
      <c r="N16" s="390"/>
      <c r="O16" s="390"/>
      <c r="P16" s="381"/>
      <c r="Q16" s="381"/>
    </row>
    <row r="17" spans="1:18">
      <c r="A17" s="415" t="s">
        <v>459</v>
      </c>
      <c r="B17" s="434"/>
      <c r="C17" s="434"/>
      <c r="D17" s="434"/>
      <c r="E17" s="434"/>
      <c r="F17" s="434"/>
      <c r="G17" s="434"/>
      <c r="H17" s="381"/>
      <c r="I17" s="390"/>
      <c r="J17" s="390"/>
      <c r="K17" s="390"/>
      <c r="L17" s="390"/>
      <c r="M17" s="390"/>
      <c r="N17" s="390"/>
      <c r="O17" s="390"/>
      <c r="P17" s="381"/>
      <c r="Q17" s="381"/>
    </row>
    <row r="18" spans="1:18">
      <c r="A18" s="415" t="s">
        <v>459</v>
      </c>
      <c r="B18" s="434"/>
      <c r="C18" s="434"/>
      <c r="D18" s="434"/>
      <c r="E18" s="434"/>
      <c r="F18" s="434"/>
      <c r="G18" s="434"/>
      <c r="H18" s="381"/>
      <c r="I18" s="390"/>
      <c r="J18" s="390"/>
      <c r="K18" s="390"/>
      <c r="L18" s="390"/>
      <c r="M18" s="390"/>
      <c r="N18" s="390"/>
      <c r="O18" s="390"/>
      <c r="P18" s="381"/>
      <c r="Q18" s="381"/>
    </row>
    <row r="19" spans="1:18">
      <c r="A19" s="415" t="s">
        <v>459</v>
      </c>
      <c r="B19" s="434"/>
      <c r="C19" s="434"/>
      <c r="D19" s="434"/>
      <c r="E19" s="434"/>
      <c r="F19" s="434"/>
      <c r="G19" s="434"/>
      <c r="H19" s="381"/>
      <c r="I19" s="390"/>
      <c r="J19" s="390"/>
      <c r="K19" s="390"/>
      <c r="L19" s="390"/>
      <c r="M19" s="390"/>
      <c r="N19" s="390"/>
      <c r="O19" s="390"/>
      <c r="P19" s="381"/>
      <c r="Q19" s="381"/>
    </row>
    <row r="20" spans="1:18" s="488" customFormat="1" ht="30">
      <c r="A20" s="416" t="s">
        <v>464</v>
      </c>
      <c r="B20" s="486"/>
      <c r="C20" s="486"/>
      <c r="D20" s="486"/>
      <c r="E20" s="434"/>
      <c r="F20" s="434"/>
      <c r="G20" s="434"/>
      <c r="H20" s="376"/>
      <c r="I20" s="397"/>
      <c r="J20" s="397"/>
      <c r="K20" s="397"/>
      <c r="L20" s="397"/>
      <c r="M20" s="397"/>
      <c r="N20" s="397"/>
      <c r="O20" s="397"/>
      <c r="P20" s="398"/>
      <c r="Q20" s="398"/>
      <c r="R20" s="487"/>
    </row>
    <row r="21" spans="1:18" s="477" customFormat="1">
      <c r="A21" s="447" t="s">
        <v>438</v>
      </c>
      <c r="B21" s="447"/>
      <c r="C21" s="447"/>
      <c r="D21" s="447"/>
      <c r="E21" s="377"/>
      <c r="F21" s="395"/>
      <c r="G21" s="377"/>
      <c r="H21" s="377"/>
      <c r="I21" s="395"/>
      <c r="J21" s="395"/>
      <c r="K21" s="395"/>
      <c r="L21" s="395"/>
      <c r="M21" s="395"/>
      <c r="N21" s="395"/>
      <c r="O21" s="395"/>
      <c r="P21" s="377"/>
      <c r="Q21" s="377"/>
      <c r="R21" s="476"/>
    </row>
    <row r="22" spans="1:18">
      <c r="A22" s="426" t="s">
        <v>475</v>
      </c>
      <c r="B22" s="434"/>
      <c r="C22" s="434"/>
      <c r="D22" s="434"/>
      <c r="E22" s="434"/>
      <c r="F22" s="391"/>
      <c r="G22" s="434"/>
      <c r="H22" s="381"/>
      <c r="I22" s="391"/>
      <c r="J22" s="391"/>
      <c r="K22" s="391"/>
      <c r="L22" s="391"/>
      <c r="M22" s="391"/>
      <c r="N22" s="391"/>
      <c r="O22" s="391"/>
      <c r="P22" s="381"/>
      <c r="Q22" s="381"/>
    </row>
    <row r="23" spans="1:18">
      <c r="A23" s="426" t="s">
        <v>476</v>
      </c>
      <c r="B23" s="434"/>
      <c r="C23" s="434"/>
      <c r="D23" s="434"/>
      <c r="E23" s="434"/>
      <c r="F23" s="391"/>
      <c r="G23" s="434"/>
      <c r="H23" s="381"/>
      <c r="I23" s="391"/>
      <c r="J23" s="391"/>
      <c r="K23" s="391"/>
      <c r="L23" s="391"/>
      <c r="M23" s="391"/>
      <c r="N23" s="391"/>
      <c r="O23" s="391"/>
      <c r="P23" s="381"/>
      <c r="Q23" s="381"/>
    </row>
    <row r="24" spans="1:18">
      <c r="A24" s="426" t="s">
        <v>477</v>
      </c>
      <c r="B24" s="434"/>
      <c r="C24" s="434"/>
      <c r="D24" s="434"/>
      <c r="E24" s="434"/>
      <c r="F24" s="391"/>
      <c r="G24" s="434"/>
      <c r="H24" s="381"/>
      <c r="I24" s="391"/>
      <c r="J24" s="391"/>
      <c r="K24" s="391"/>
      <c r="L24" s="391"/>
      <c r="M24" s="391"/>
      <c r="N24" s="391"/>
      <c r="O24" s="391"/>
      <c r="P24" s="381"/>
      <c r="Q24" s="381"/>
    </row>
    <row r="25" spans="1:18">
      <c r="A25" s="414" t="s">
        <v>541</v>
      </c>
      <c r="B25" s="434"/>
      <c r="C25" s="434"/>
      <c r="D25" s="434"/>
      <c r="E25" s="434"/>
      <c r="F25" s="391"/>
      <c r="G25" s="434"/>
      <c r="H25" s="381"/>
      <c r="I25" s="391"/>
      <c r="J25" s="391"/>
      <c r="K25" s="391"/>
      <c r="L25" s="391"/>
      <c r="M25" s="391"/>
      <c r="N25" s="391"/>
      <c r="O25" s="391"/>
      <c r="P25" s="381"/>
      <c r="Q25" s="381"/>
    </row>
    <row r="26" spans="1:18">
      <c r="A26" s="415" t="s">
        <v>534</v>
      </c>
      <c r="B26" s="434"/>
      <c r="C26" s="434"/>
      <c r="D26" s="434"/>
      <c r="E26" s="434"/>
      <c r="F26" s="391"/>
      <c r="G26" s="434"/>
      <c r="H26" s="381"/>
      <c r="I26" s="391"/>
      <c r="J26" s="391"/>
      <c r="K26" s="391"/>
      <c r="L26" s="391"/>
      <c r="M26" s="391"/>
      <c r="N26" s="391"/>
      <c r="O26" s="391"/>
      <c r="P26" s="381"/>
      <c r="Q26" s="381"/>
    </row>
    <row r="27" spans="1:18">
      <c r="A27" s="415" t="s">
        <v>542</v>
      </c>
      <c r="B27" s="434"/>
      <c r="C27" s="434"/>
      <c r="D27" s="434"/>
      <c r="E27" s="434"/>
      <c r="F27" s="391"/>
      <c r="G27" s="434"/>
      <c r="H27" s="381"/>
      <c r="I27" s="391"/>
      <c r="J27" s="391"/>
      <c r="K27" s="391"/>
      <c r="L27" s="391"/>
      <c r="M27" s="391"/>
      <c r="N27" s="391"/>
      <c r="O27" s="391"/>
      <c r="P27" s="381"/>
      <c r="Q27" s="381"/>
    </row>
    <row r="28" spans="1:18">
      <c r="A28" s="415" t="s">
        <v>459</v>
      </c>
      <c r="B28" s="434"/>
      <c r="C28" s="434"/>
      <c r="D28" s="434"/>
      <c r="E28" s="434"/>
      <c r="F28" s="391"/>
      <c r="G28" s="434"/>
      <c r="H28" s="381"/>
      <c r="I28" s="391"/>
      <c r="J28" s="391"/>
      <c r="K28" s="391"/>
      <c r="L28" s="391"/>
      <c r="M28" s="391"/>
      <c r="N28" s="391"/>
      <c r="O28" s="391"/>
      <c r="P28" s="381"/>
      <c r="Q28" s="381"/>
    </row>
    <row r="29" spans="1:18">
      <c r="A29" s="415" t="s">
        <v>459</v>
      </c>
      <c r="B29" s="434"/>
      <c r="C29" s="434"/>
      <c r="D29" s="434"/>
      <c r="E29" s="434"/>
      <c r="F29" s="391"/>
      <c r="G29" s="434"/>
      <c r="H29" s="381"/>
      <c r="I29" s="391"/>
      <c r="J29" s="391"/>
      <c r="K29" s="391"/>
      <c r="L29" s="391"/>
      <c r="M29" s="391"/>
      <c r="N29" s="391"/>
      <c r="O29" s="391"/>
      <c r="P29" s="381"/>
      <c r="Q29" s="381"/>
    </row>
    <row r="30" spans="1:18">
      <c r="A30" s="415" t="s">
        <v>459</v>
      </c>
      <c r="B30" s="434"/>
      <c r="C30" s="434"/>
      <c r="D30" s="434"/>
      <c r="E30" s="434"/>
      <c r="F30" s="391"/>
      <c r="G30" s="434"/>
      <c r="H30" s="381"/>
      <c r="I30" s="391"/>
      <c r="J30" s="391"/>
      <c r="K30" s="391"/>
      <c r="L30" s="391"/>
      <c r="M30" s="391"/>
      <c r="N30" s="391"/>
      <c r="O30" s="391"/>
      <c r="P30" s="381"/>
      <c r="Q30" s="381"/>
    </row>
    <row r="31" spans="1:18">
      <c r="A31" s="415" t="s">
        <v>459</v>
      </c>
      <c r="B31" s="434"/>
      <c r="C31" s="434"/>
      <c r="D31" s="434"/>
      <c r="E31" s="434"/>
      <c r="F31" s="391"/>
      <c r="G31" s="434"/>
      <c r="H31" s="381"/>
      <c r="I31" s="391"/>
      <c r="J31" s="391"/>
      <c r="K31" s="391"/>
      <c r="L31" s="391"/>
      <c r="M31" s="391"/>
      <c r="N31" s="391"/>
      <c r="O31" s="391"/>
      <c r="P31" s="381"/>
      <c r="Q31" s="381"/>
    </row>
    <row r="32" spans="1:18">
      <c r="A32" s="415" t="s">
        <v>459</v>
      </c>
      <c r="B32" s="434"/>
      <c r="C32" s="434"/>
      <c r="D32" s="434"/>
      <c r="E32" s="434"/>
      <c r="F32" s="391"/>
      <c r="G32" s="434"/>
      <c r="H32" s="381"/>
      <c r="I32" s="391"/>
      <c r="J32" s="391"/>
      <c r="K32" s="391"/>
      <c r="L32" s="391"/>
      <c r="M32" s="391"/>
      <c r="N32" s="391"/>
      <c r="O32" s="391"/>
      <c r="P32" s="381"/>
      <c r="Q32" s="381"/>
    </row>
    <row r="33" spans="1:17">
      <c r="A33" s="415" t="s">
        <v>459</v>
      </c>
      <c r="B33" s="434"/>
      <c r="C33" s="434"/>
      <c r="D33" s="434"/>
      <c r="E33" s="434"/>
      <c r="F33" s="391"/>
      <c r="G33" s="434"/>
      <c r="H33" s="381"/>
      <c r="I33" s="391"/>
      <c r="J33" s="391"/>
      <c r="K33" s="391"/>
      <c r="L33" s="391"/>
      <c r="M33" s="391"/>
      <c r="N33" s="391"/>
      <c r="O33" s="391"/>
      <c r="P33" s="381"/>
      <c r="Q33" s="381"/>
    </row>
    <row r="34" spans="1:17" ht="30">
      <c r="A34" s="416" t="s">
        <v>465</v>
      </c>
      <c r="B34" s="457"/>
      <c r="C34" s="457"/>
      <c r="D34" s="457"/>
      <c r="E34" s="376"/>
      <c r="F34" s="397"/>
      <c r="G34" s="376"/>
      <c r="H34" s="376"/>
      <c r="I34" s="397"/>
      <c r="J34" s="397"/>
      <c r="K34" s="397"/>
      <c r="L34" s="397"/>
      <c r="M34" s="397"/>
      <c r="N34" s="397"/>
      <c r="O34" s="397"/>
      <c r="P34" s="376"/>
      <c r="Q34" s="376"/>
    </row>
    <row r="35" spans="1:17" s="487" customFormat="1">
      <c r="A35" s="447" t="s">
        <v>437</v>
      </c>
      <c r="B35" s="447"/>
      <c r="C35" s="447"/>
      <c r="D35" s="447"/>
      <c r="E35" s="377"/>
      <c r="F35" s="395"/>
      <c r="G35" s="377"/>
      <c r="H35" s="377"/>
      <c r="I35" s="395"/>
      <c r="J35" s="395"/>
      <c r="K35" s="395"/>
      <c r="L35" s="395"/>
      <c r="M35" s="395"/>
      <c r="N35" s="395"/>
      <c r="O35" s="395"/>
      <c r="P35" s="377"/>
      <c r="Q35" s="377"/>
    </row>
    <row r="36" spans="1:17" s="487" customFormat="1">
      <c r="A36" s="482" t="s">
        <v>71</v>
      </c>
      <c r="B36" s="482"/>
      <c r="C36" s="482"/>
      <c r="D36" s="482"/>
      <c r="E36" s="378"/>
      <c r="F36" s="399"/>
      <c r="G36" s="378"/>
      <c r="H36" s="378"/>
      <c r="I36" s="399"/>
      <c r="J36" s="399"/>
      <c r="K36" s="399"/>
      <c r="L36" s="399"/>
      <c r="M36" s="399"/>
      <c r="N36" s="399"/>
      <c r="O36" s="399"/>
      <c r="P36" s="378"/>
      <c r="Q36" s="378"/>
    </row>
    <row r="37" spans="1:17" s="487" customFormat="1">
      <c r="A37" s="426" t="s">
        <v>475</v>
      </c>
      <c r="B37" s="434"/>
      <c r="C37" s="434"/>
      <c r="D37" s="434"/>
      <c r="E37" s="434"/>
      <c r="F37" s="434"/>
      <c r="G37" s="434"/>
      <c r="H37" s="381"/>
      <c r="I37" s="390"/>
      <c r="J37" s="390"/>
      <c r="K37" s="390"/>
      <c r="L37" s="390"/>
      <c r="M37" s="390"/>
      <c r="N37" s="390"/>
      <c r="O37" s="390"/>
      <c r="P37" s="381"/>
      <c r="Q37" s="381"/>
    </row>
    <row r="38" spans="1:17" s="487" customFormat="1">
      <c r="A38" s="426" t="s">
        <v>476</v>
      </c>
      <c r="B38" s="434"/>
      <c r="C38" s="434"/>
      <c r="D38" s="434"/>
      <c r="E38" s="434"/>
      <c r="F38" s="434"/>
      <c r="G38" s="434"/>
      <c r="H38" s="381"/>
      <c r="I38" s="390"/>
      <c r="J38" s="390"/>
      <c r="K38" s="390"/>
      <c r="L38" s="390"/>
      <c r="M38" s="390"/>
      <c r="N38" s="390"/>
      <c r="O38" s="390"/>
      <c r="P38" s="381"/>
      <c r="Q38" s="381"/>
    </row>
    <row r="39" spans="1:17" s="487" customFormat="1">
      <c r="A39" s="426" t="s">
        <v>477</v>
      </c>
      <c r="B39" s="434"/>
      <c r="C39" s="434"/>
      <c r="D39" s="434"/>
      <c r="E39" s="434"/>
      <c r="F39" s="434"/>
      <c r="G39" s="434"/>
      <c r="H39" s="381"/>
      <c r="I39" s="390"/>
      <c r="J39" s="390"/>
      <c r="K39" s="390"/>
      <c r="L39" s="390"/>
      <c r="M39" s="390"/>
      <c r="N39" s="390"/>
      <c r="O39" s="390"/>
      <c r="P39" s="381"/>
      <c r="Q39" s="381"/>
    </row>
    <row r="40" spans="1:17" s="487" customFormat="1">
      <c r="A40" s="414" t="s">
        <v>466</v>
      </c>
      <c r="B40" s="434"/>
      <c r="C40" s="434"/>
      <c r="D40" s="434"/>
      <c r="E40" s="434"/>
      <c r="F40" s="434"/>
      <c r="G40" s="434"/>
      <c r="H40" s="381"/>
      <c r="I40" s="390"/>
      <c r="J40" s="390"/>
      <c r="K40" s="390"/>
      <c r="L40" s="390"/>
      <c r="M40" s="390"/>
      <c r="N40" s="390"/>
      <c r="O40" s="390"/>
      <c r="P40" s="381"/>
      <c r="Q40" s="381"/>
    </row>
    <row r="41" spans="1:17" s="487" customFormat="1">
      <c r="A41" s="414" t="s">
        <v>541</v>
      </c>
      <c r="B41" s="434"/>
      <c r="C41" s="434"/>
      <c r="D41" s="434"/>
      <c r="E41" s="434"/>
      <c r="F41" s="434"/>
      <c r="G41" s="434"/>
      <c r="H41" s="381"/>
      <c r="I41" s="390"/>
      <c r="J41" s="390"/>
      <c r="K41" s="390"/>
      <c r="L41" s="390"/>
      <c r="M41" s="390"/>
      <c r="N41" s="390"/>
      <c r="O41" s="390"/>
      <c r="P41" s="381"/>
      <c r="Q41" s="381"/>
    </row>
    <row r="42" spans="1:17" s="487" customFormat="1">
      <c r="A42" s="415" t="s">
        <v>534</v>
      </c>
      <c r="B42" s="434"/>
      <c r="C42" s="434"/>
      <c r="D42" s="434"/>
      <c r="E42" s="434"/>
      <c r="F42" s="434"/>
      <c r="G42" s="434"/>
      <c r="H42" s="381"/>
      <c r="I42" s="390"/>
      <c r="J42" s="390"/>
      <c r="K42" s="390"/>
      <c r="L42" s="390"/>
      <c r="M42" s="390"/>
      <c r="N42" s="390"/>
      <c r="O42" s="390"/>
      <c r="P42" s="381"/>
      <c r="Q42" s="381"/>
    </row>
    <row r="43" spans="1:17" s="487" customFormat="1">
      <c r="A43" s="415" t="s">
        <v>542</v>
      </c>
      <c r="B43" s="434"/>
      <c r="C43" s="434"/>
      <c r="D43" s="434"/>
      <c r="E43" s="434"/>
      <c r="F43" s="434"/>
      <c r="G43" s="434"/>
      <c r="H43" s="381"/>
      <c r="I43" s="390"/>
      <c r="J43" s="390"/>
      <c r="K43" s="390"/>
      <c r="L43" s="390"/>
      <c r="M43" s="390"/>
      <c r="N43" s="390"/>
      <c r="O43" s="390"/>
      <c r="P43" s="381"/>
      <c r="Q43" s="381"/>
    </row>
    <row r="44" spans="1:17" s="487" customFormat="1">
      <c r="A44" s="415" t="s">
        <v>459</v>
      </c>
      <c r="B44" s="434"/>
      <c r="C44" s="434"/>
      <c r="D44" s="434"/>
      <c r="E44" s="434"/>
      <c r="F44" s="434"/>
      <c r="G44" s="434"/>
      <c r="H44" s="381"/>
      <c r="I44" s="390"/>
      <c r="J44" s="390"/>
      <c r="K44" s="390"/>
      <c r="L44" s="390"/>
      <c r="M44" s="390"/>
      <c r="N44" s="390"/>
      <c r="O44" s="390"/>
      <c r="P44" s="381"/>
      <c r="Q44" s="381"/>
    </row>
    <row r="45" spans="1:17" s="487" customFormat="1">
      <c r="A45" s="415" t="s">
        <v>459</v>
      </c>
      <c r="B45" s="434"/>
      <c r="C45" s="434"/>
      <c r="D45" s="434"/>
      <c r="E45" s="434"/>
      <c r="F45" s="434"/>
      <c r="G45" s="434"/>
      <c r="H45" s="381"/>
      <c r="I45" s="390"/>
      <c r="J45" s="390"/>
      <c r="K45" s="390"/>
      <c r="L45" s="390"/>
      <c r="M45" s="390"/>
      <c r="N45" s="390"/>
      <c r="O45" s="390"/>
      <c r="P45" s="381"/>
      <c r="Q45" s="381"/>
    </row>
    <row r="46" spans="1:17" s="487" customFormat="1">
      <c r="A46" s="415" t="s">
        <v>459</v>
      </c>
      <c r="B46" s="434"/>
      <c r="C46" s="434"/>
      <c r="D46" s="434"/>
      <c r="E46" s="434"/>
      <c r="F46" s="434"/>
      <c r="G46" s="434"/>
      <c r="H46" s="381"/>
      <c r="I46" s="390"/>
      <c r="J46" s="390"/>
      <c r="K46" s="390"/>
      <c r="L46" s="390"/>
      <c r="M46" s="390"/>
      <c r="N46" s="390"/>
      <c r="O46" s="390"/>
      <c r="P46" s="381"/>
      <c r="Q46" s="381"/>
    </row>
    <row r="47" spans="1:17" s="487" customFormat="1">
      <c r="A47" s="415" t="s">
        <v>459</v>
      </c>
      <c r="B47" s="434"/>
      <c r="C47" s="434"/>
      <c r="D47" s="434"/>
      <c r="E47" s="434"/>
      <c r="F47" s="434"/>
      <c r="G47" s="434"/>
      <c r="H47" s="381"/>
      <c r="I47" s="390"/>
      <c r="J47" s="390"/>
      <c r="K47" s="390"/>
      <c r="L47" s="390"/>
      <c r="M47" s="390"/>
      <c r="N47" s="390"/>
      <c r="O47" s="390"/>
      <c r="P47" s="381"/>
      <c r="Q47" s="381"/>
    </row>
    <row r="48" spans="1:17" s="487" customFormat="1">
      <c r="A48" s="415" t="s">
        <v>459</v>
      </c>
      <c r="B48" s="434"/>
      <c r="C48" s="434"/>
      <c r="D48" s="434"/>
      <c r="E48" s="434"/>
      <c r="F48" s="434"/>
      <c r="G48" s="434"/>
      <c r="H48" s="381"/>
      <c r="I48" s="390"/>
      <c r="J48" s="390"/>
      <c r="K48" s="390"/>
      <c r="L48" s="390"/>
      <c r="M48" s="390"/>
      <c r="N48" s="390"/>
      <c r="O48" s="390"/>
      <c r="P48" s="381"/>
      <c r="Q48" s="381"/>
    </row>
    <row r="49" spans="1:17" s="487" customFormat="1">
      <c r="A49" s="415" t="s">
        <v>459</v>
      </c>
      <c r="B49" s="434"/>
      <c r="C49" s="434"/>
      <c r="D49" s="434"/>
      <c r="E49" s="434"/>
      <c r="F49" s="434"/>
      <c r="G49" s="434"/>
      <c r="H49" s="381"/>
      <c r="I49" s="390"/>
      <c r="J49" s="390"/>
      <c r="K49" s="390"/>
      <c r="L49" s="390"/>
      <c r="M49" s="390"/>
      <c r="N49" s="390"/>
      <c r="O49" s="390"/>
      <c r="P49" s="381"/>
      <c r="Q49" s="381"/>
    </row>
    <row r="50" spans="1:17" s="487" customFormat="1">
      <c r="A50" s="415" t="s">
        <v>459</v>
      </c>
      <c r="B50" s="434"/>
      <c r="C50" s="434"/>
      <c r="D50" s="434"/>
      <c r="E50" s="434"/>
      <c r="F50" s="434"/>
      <c r="G50" s="434"/>
      <c r="H50" s="381"/>
      <c r="I50" s="390"/>
      <c r="J50" s="390"/>
      <c r="K50" s="390"/>
      <c r="L50" s="390"/>
      <c r="M50" s="390"/>
      <c r="N50" s="390"/>
      <c r="O50" s="390"/>
      <c r="P50" s="381"/>
      <c r="Q50" s="381"/>
    </row>
    <row r="51" spans="1:17" s="487" customFormat="1">
      <c r="A51" s="415" t="s">
        <v>459</v>
      </c>
      <c r="B51" s="434"/>
      <c r="C51" s="434"/>
      <c r="D51" s="434"/>
      <c r="E51" s="434"/>
      <c r="F51" s="434"/>
      <c r="G51" s="434"/>
      <c r="H51" s="381"/>
      <c r="I51" s="390"/>
      <c r="J51" s="390"/>
      <c r="K51" s="390"/>
      <c r="L51" s="390"/>
      <c r="M51" s="390"/>
      <c r="N51" s="390"/>
      <c r="O51" s="390"/>
      <c r="P51" s="381"/>
      <c r="Q51" s="381"/>
    </row>
    <row r="52" spans="1:17" s="487" customFormat="1">
      <c r="A52" s="415" t="s">
        <v>459</v>
      </c>
      <c r="B52" s="434"/>
      <c r="C52" s="434"/>
      <c r="D52" s="434"/>
      <c r="E52" s="434"/>
      <c r="F52" s="434"/>
      <c r="G52" s="434"/>
      <c r="H52" s="381"/>
      <c r="I52" s="390"/>
      <c r="J52" s="390"/>
      <c r="K52" s="390"/>
      <c r="L52" s="390"/>
      <c r="M52" s="390"/>
      <c r="N52" s="390"/>
      <c r="O52" s="390"/>
      <c r="P52" s="381"/>
      <c r="Q52" s="381"/>
    </row>
    <row r="53" spans="1:17" s="487" customFormat="1" ht="30">
      <c r="A53" s="416" t="s">
        <v>442</v>
      </c>
      <c r="B53" s="486"/>
      <c r="C53" s="486"/>
      <c r="D53" s="486"/>
      <c r="E53" s="383"/>
      <c r="F53" s="397"/>
      <c r="G53" s="398"/>
      <c r="H53" s="376"/>
      <c r="I53" s="397"/>
      <c r="J53" s="397"/>
      <c r="K53" s="397"/>
      <c r="L53" s="397"/>
      <c r="M53" s="397"/>
      <c r="N53" s="397"/>
      <c r="O53" s="397"/>
      <c r="P53" s="398"/>
      <c r="Q53" s="398"/>
    </row>
    <row r="54" spans="1:17" s="487" customFormat="1">
      <c r="A54" s="447" t="s">
        <v>439</v>
      </c>
      <c r="B54" s="447"/>
      <c r="C54" s="447"/>
      <c r="D54" s="447"/>
      <c r="E54" s="377"/>
      <c r="F54" s="395"/>
      <c r="G54" s="377"/>
      <c r="H54" s="377"/>
      <c r="I54" s="395"/>
      <c r="J54" s="395"/>
      <c r="K54" s="395"/>
      <c r="L54" s="395"/>
      <c r="M54" s="395"/>
      <c r="N54" s="395"/>
      <c r="O54" s="395"/>
      <c r="P54" s="377"/>
      <c r="Q54" s="377"/>
    </row>
    <row r="55" spans="1:17" s="487" customFormat="1">
      <c r="A55" s="426" t="s">
        <v>475</v>
      </c>
      <c r="B55" s="434"/>
      <c r="C55" s="434"/>
      <c r="D55" s="434"/>
      <c r="E55" s="434"/>
      <c r="F55" s="391"/>
      <c r="G55" s="434"/>
      <c r="H55" s="381"/>
      <c r="I55" s="391"/>
      <c r="J55" s="391"/>
      <c r="K55" s="391"/>
      <c r="L55" s="391"/>
      <c r="M55" s="391"/>
      <c r="N55" s="391"/>
      <c r="O55" s="391"/>
      <c r="P55" s="381"/>
      <c r="Q55" s="381"/>
    </row>
    <row r="56" spans="1:17" s="487" customFormat="1">
      <c r="A56" s="426" t="s">
        <v>476</v>
      </c>
      <c r="B56" s="434"/>
      <c r="C56" s="434"/>
      <c r="D56" s="434"/>
      <c r="E56" s="434"/>
      <c r="F56" s="391"/>
      <c r="G56" s="434"/>
      <c r="H56" s="381"/>
      <c r="I56" s="391"/>
      <c r="J56" s="391"/>
      <c r="K56" s="391"/>
      <c r="L56" s="391"/>
      <c r="M56" s="391"/>
      <c r="N56" s="391"/>
      <c r="O56" s="391"/>
      <c r="P56" s="381"/>
      <c r="Q56" s="381"/>
    </row>
    <row r="57" spans="1:17" s="487" customFormat="1">
      <c r="A57" s="426" t="s">
        <v>477</v>
      </c>
      <c r="B57" s="434"/>
      <c r="C57" s="434"/>
      <c r="D57" s="434"/>
      <c r="E57" s="434"/>
      <c r="F57" s="391"/>
      <c r="G57" s="434"/>
      <c r="H57" s="381"/>
      <c r="I57" s="391"/>
      <c r="J57" s="391"/>
      <c r="K57" s="391"/>
      <c r="L57" s="391"/>
      <c r="M57" s="391"/>
      <c r="N57" s="391"/>
      <c r="O57" s="391"/>
      <c r="P57" s="381"/>
      <c r="Q57" s="381"/>
    </row>
    <row r="58" spans="1:17" s="487" customFormat="1">
      <c r="A58" s="414" t="s">
        <v>541</v>
      </c>
      <c r="B58" s="434"/>
      <c r="C58" s="434"/>
      <c r="D58" s="434"/>
      <c r="E58" s="434"/>
      <c r="F58" s="391"/>
      <c r="G58" s="434"/>
      <c r="H58" s="381"/>
      <c r="I58" s="391"/>
      <c r="J58" s="391"/>
      <c r="K58" s="391"/>
      <c r="L58" s="391"/>
      <c r="M58" s="391"/>
      <c r="N58" s="391"/>
      <c r="O58" s="391"/>
      <c r="P58" s="381"/>
      <c r="Q58" s="381"/>
    </row>
    <row r="59" spans="1:17" s="487" customFormat="1">
      <c r="A59" s="415" t="s">
        <v>534</v>
      </c>
      <c r="B59" s="434"/>
      <c r="C59" s="434"/>
      <c r="D59" s="434"/>
      <c r="E59" s="434"/>
      <c r="F59" s="391"/>
      <c r="G59" s="434"/>
      <c r="H59" s="381"/>
      <c r="I59" s="391"/>
      <c r="J59" s="391"/>
      <c r="K59" s="391"/>
      <c r="L59" s="391"/>
      <c r="M59" s="391"/>
      <c r="N59" s="391"/>
      <c r="O59" s="391"/>
      <c r="P59" s="381"/>
      <c r="Q59" s="381"/>
    </row>
    <row r="60" spans="1:17" s="487" customFormat="1">
      <c r="A60" s="415" t="s">
        <v>539</v>
      </c>
      <c r="B60" s="434"/>
      <c r="C60" s="434"/>
      <c r="D60" s="434"/>
      <c r="E60" s="434"/>
      <c r="F60" s="391"/>
      <c r="G60" s="434"/>
      <c r="H60" s="381"/>
      <c r="I60" s="391"/>
      <c r="J60" s="391"/>
      <c r="K60" s="391"/>
      <c r="L60" s="391"/>
      <c r="M60" s="391"/>
      <c r="N60" s="391"/>
      <c r="O60" s="391"/>
      <c r="P60" s="381"/>
      <c r="Q60" s="381"/>
    </row>
    <row r="61" spans="1:17" s="487" customFormat="1">
      <c r="A61" s="415" t="s">
        <v>542</v>
      </c>
      <c r="B61" s="434"/>
      <c r="C61" s="434"/>
      <c r="D61" s="434"/>
      <c r="E61" s="434"/>
      <c r="F61" s="391"/>
      <c r="G61" s="434"/>
      <c r="H61" s="381"/>
      <c r="I61" s="391"/>
      <c r="J61" s="391"/>
      <c r="K61" s="391"/>
      <c r="L61" s="391"/>
      <c r="M61" s="391"/>
      <c r="N61" s="391"/>
      <c r="O61" s="391"/>
      <c r="P61" s="381"/>
      <c r="Q61" s="381"/>
    </row>
    <row r="62" spans="1:17" s="487" customFormat="1">
      <c r="A62" s="415" t="s">
        <v>459</v>
      </c>
      <c r="B62" s="434"/>
      <c r="C62" s="434"/>
      <c r="D62" s="434"/>
      <c r="E62" s="434"/>
      <c r="F62" s="391"/>
      <c r="G62" s="434"/>
      <c r="H62" s="381"/>
      <c r="I62" s="391"/>
      <c r="J62" s="391"/>
      <c r="K62" s="391"/>
      <c r="L62" s="391"/>
      <c r="M62" s="391"/>
      <c r="N62" s="391"/>
      <c r="O62" s="391"/>
      <c r="P62" s="381"/>
      <c r="Q62" s="381"/>
    </row>
    <row r="63" spans="1:17" s="487" customFormat="1">
      <c r="A63" s="415" t="s">
        <v>459</v>
      </c>
      <c r="B63" s="434"/>
      <c r="C63" s="434"/>
      <c r="D63" s="434"/>
      <c r="E63" s="434"/>
      <c r="F63" s="391"/>
      <c r="G63" s="434"/>
      <c r="H63" s="381"/>
      <c r="I63" s="391"/>
      <c r="J63" s="391"/>
      <c r="K63" s="391"/>
      <c r="L63" s="391"/>
      <c r="M63" s="391"/>
      <c r="N63" s="391"/>
      <c r="O63" s="391"/>
      <c r="P63" s="381"/>
      <c r="Q63" s="381"/>
    </row>
    <row r="64" spans="1:17" s="487" customFormat="1">
      <c r="A64" s="415" t="s">
        <v>459</v>
      </c>
      <c r="B64" s="434"/>
      <c r="C64" s="434"/>
      <c r="D64" s="434"/>
      <c r="E64" s="434"/>
      <c r="F64" s="391"/>
      <c r="G64" s="434"/>
      <c r="H64" s="381"/>
      <c r="I64" s="391"/>
      <c r="J64" s="391"/>
      <c r="K64" s="391"/>
      <c r="L64" s="391"/>
      <c r="M64" s="391"/>
      <c r="N64" s="391"/>
      <c r="O64" s="391"/>
      <c r="P64" s="381"/>
      <c r="Q64" s="381"/>
    </row>
    <row r="65" spans="1:18" s="487" customFormat="1">
      <c r="A65" s="416" t="s">
        <v>443</v>
      </c>
      <c r="B65" s="457"/>
      <c r="C65" s="457"/>
      <c r="D65" s="457"/>
      <c r="E65" s="376"/>
      <c r="F65" s="397"/>
      <c r="G65" s="376"/>
      <c r="H65" s="376"/>
      <c r="I65" s="397"/>
      <c r="J65" s="397"/>
      <c r="K65" s="397"/>
      <c r="L65" s="397"/>
      <c r="M65" s="397"/>
      <c r="N65" s="397"/>
      <c r="O65" s="397"/>
      <c r="P65" s="376"/>
      <c r="Q65" s="376"/>
    </row>
    <row r="66" spans="1:18" s="487" customFormat="1" ht="30">
      <c r="A66" s="450" t="s">
        <v>446</v>
      </c>
      <c r="B66" s="450"/>
      <c r="C66" s="450"/>
      <c r="D66" s="450"/>
      <c r="E66" s="403"/>
      <c r="F66" s="403"/>
      <c r="G66" s="403"/>
      <c r="H66" s="403"/>
      <c r="I66" s="403"/>
      <c r="J66" s="403"/>
      <c r="K66" s="403"/>
      <c r="L66" s="403"/>
      <c r="M66" s="403"/>
      <c r="N66" s="403"/>
      <c r="O66" s="403"/>
      <c r="P66" s="403"/>
      <c r="Q66" s="389"/>
    </row>
    <row r="67" spans="1:18" s="487" customFormat="1">
      <c r="E67" s="396"/>
      <c r="F67" s="396"/>
      <c r="G67" s="396"/>
      <c r="H67" s="396"/>
      <c r="I67" s="396"/>
      <c r="J67" s="396"/>
      <c r="K67" s="396"/>
      <c r="L67" s="396"/>
      <c r="M67" s="396"/>
      <c r="N67" s="396"/>
      <c r="O67" s="396"/>
      <c r="P67" s="396"/>
      <c r="Q67" s="396"/>
    </row>
    <row r="68" spans="1:18" s="487" customFormat="1">
      <c r="E68" s="396"/>
      <c r="F68" s="396"/>
      <c r="G68" s="396"/>
      <c r="H68" s="396"/>
      <c r="I68" s="396"/>
      <c r="J68" s="396"/>
      <c r="K68" s="396"/>
      <c r="L68" s="396"/>
      <c r="M68" s="396"/>
      <c r="N68" s="396"/>
      <c r="O68" s="396"/>
      <c r="P68" s="396"/>
      <c r="Q68" s="396"/>
    </row>
    <row r="69" spans="1:18" s="487" customFormat="1">
      <c r="E69" s="396"/>
      <c r="F69" s="396"/>
      <c r="G69" s="396"/>
      <c r="H69" s="396"/>
      <c r="I69" s="396"/>
      <c r="J69" s="396"/>
      <c r="K69" s="396"/>
      <c r="L69" s="396"/>
      <c r="M69" s="396"/>
      <c r="N69" s="396"/>
      <c r="O69" s="396"/>
      <c r="P69" s="396"/>
      <c r="Q69" s="396"/>
    </row>
    <row r="70" spans="1:18" s="477" customFormat="1">
      <c r="A70" s="447" t="s">
        <v>440</v>
      </c>
      <c r="B70" s="447"/>
      <c r="C70" s="447"/>
      <c r="D70" s="447"/>
      <c r="E70" s="377"/>
      <c r="F70" s="395"/>
      <c r="G70" s="377"/>
      <c r="H70" s="377"/>
      <c r="I70" s="395"/>
      <c r="J70" s="395"/>
      <c r="K70" s="395"/>
      <c r="L70" s="395"/>
      <c r="M70" s="395"/>
      <c r="N70" s="395"/>
      <c r="O70" s="395"/>
      <c r="P70" s="377"/>
      <c r="Q70" s="377"/>
      <c r="R70" s="476"/>
    </row>
    <row r="71" spans="1:18">
      <c r="A71" s="482" t="s">
        <v>71</v>
      </c>
      <c r="B71" s="482"/>
      <c r="C71" s="482"/>
      <c r="D71" s="482"/>
      <c r="E71" s="378"/>
      <c r="F71" s="399"/>
      <c r="G71" s="378"/>
      <c r="H71" s="378"/>
      <c r="I71" s="399"/>
      <c r="J71" s="399"/>
      <c r="K71" s="399"/>
      <c r="L71" s="399"/>
      <c r="M71" s="399"/>
      <c r="N71" s="399"/>
      <c r="O71" s="399"/>
      <c r="P71" s="378"/>
      <c r="Q71" s="378"/>
    </row>
    <row r="72" spans="1:18">
      <c r="A72" s="426" t="s">
        <v>475</v>
      </c>
      <c r="B72" s="434"/>
      <c r="C72" s="434"/>
      <c r="D72" s="434"/>
      <c r="E72" s="392"/>
      <c r="F72" s="393"/>
      <c r="G72" s="392"/>
      <c r="H72" s="392"/>
      <c r="I72" s="393"/>
      <c r="J72" s="393"/>
      <c r="K72" s="393"/>
      <c r="L72" s="393"/>
      <c r="M72" s="393"/>
      <c r="N72" s="393"/>
      <c r="O72" s="393"/>
      <c r="P72" s="393"/>
      <c r="Q72" s="393"/>
    </row>
    <row r="73" spans="1:18">
      <c r="A73" s="426" t="s">
        <v>476</v>
      </c>
      <c r="B73" s="434"/>
      <c r="C73" s="434"/>
      <c r="D73" s="434"/>
      <c r="E73" s="392"/>
      <c r="F73" s="393"/>
      <c r="G73" s="392"/>
      <c r="H73" s="392"/>
      <c r="I73" s="393"/>
      <c r="J73" s="393"/>
      <c r="K73" s="393"/>
      <c r="L73" s="393"/>
      <c r="M73" s="393"/>
      <c r="N73" s="393"/>
      <c r="O73" s="393"/>
      <c r="P73" s="393"/>
      <c r="Q73" s="393"/>
    </row>
    <row r="74" spans="1:18">
      <c r="A74" s="426" t="s">
        <v>477</v>
      </c>
      <c r="B74" s="434"/>
      <c r="C74" s="434"/>
      <c r="D74" s="434"/>
      <c r="E74" s="392"/>
      <c r="F74" s="393"/>
      <c r="G74" s="392"/>
      <c r="H74" s="392"/>
      <c r="I74" s="393"/>
      <c r="J74" s="393"/>
      <c r="K74" s="393"/>
      <c r="L74" s="393"/>
      <c r="M74" s="393"/>
      <c r="N74" s="393"/>
      <c r="O74" s="393"/>
      <c r="P74" s="393"/>
      <c r="Q74" s="393"/>
    </row>
    <row r="75" spans="1:18">
      <c r="A75" s="414" t="s">
        <v>466</v>
      </c>
      <c r="B75" s="434"/>
      <c r="C75" s="434"/>
      <c r="D75" s="434"/>
      <c r="E75" s="392"/>
      <c r="F75" s="393"/>
      <c r="G75" s="392"/>
      <c r="H75" s="392"/>
      <c r="I75" s="393"/>
      <c r="J75" s="393"/>
      <c r="K75" s="393"/>
      <c r="L75" s="393"/>
      <c r="M75" s="393"/>
      <c r="N75" s="393"/>
      <c r="O75" s="393"/>
      <c r="P75" s="393"/>
      <c r="Q75" s="393"/>
    </row>
    <row r="76" spans="1:18">
      <c r="A76" s="413" t="s">
        <v>482</v>
      </c>
      <c r="B76" s="434"/>
      <c r="C76" s="434"/>
      <c r="D76" s="434"/>
      <c r="E76" s="392"/>
      <c r="F76" s="393"/>
      <c r="G76" s="392"/>
      <c r="H76" s="392"/>
      <c r="I76" s="393"/>
      <c r="J76" s="393"/>
      <c r="K76" s="393"/>
      <c r="L76" s="393"/>
      <c r="M76" s="393"/>
      <c r="N76" s="393"/>
      <c r="O76" s="393"/>
      <c r="P76" s="393"/>
      <c r="Q76" s="393"/>
    </row>
    <row r="77" spans="1:18">
      <c r="A77" s="414" t="s">
        <v>541</v>
      </c>
      <c r="B77" s="434"/>
      <c r="C77" s="434"/>
      <c r="D77" s="434"/>
      <c r="E77" s="392"/>
      <c r="F77" s="393"/>
      <c r="G77" s="392"/>
      <c r="H77" s="392"/>
      <c r="I77" s="393"/>
      <c r="J77" s="393"/>
      <c r="K77" s="393"/>
      <c r="L77" s="393"/>
      <c r="M77" s="393"/>
      <c r="N77" s="393"/>
      <c r="O77" s="393"/>
      <c r="P77" s="393"/>
      <c r="Q77" s="393"/>
    </row>
    <row r="78" spans="1:18">
      <c r="A78" s="415" t="s">
        <v>534</v>
      </c>
      <c r="B78" s="434"/>
      <c r="C78" s="434"/>
      <c r="D78" s="434"/>
      <c r="E78" s="392"/>
      <c r="F78" s="393"/>
      <c r="G78" s="392"/>
      <c r="H78" s="392"/>
      <c r="I78" s="393"/>
      <c r="J78" s="393"/>
      <c r="K78" s="393"/>
      <c r="L78" s="393"/>
      <c r="M78" s="393"/>
      <c r="N78" s="393"/>
      <c r="O78" s="393"/>
      <c r="P78" s="393"/>
      <c r="Q78" s="393"/>
    </row>
    <row r="79" spans="1:18">
      <c r="A79" s="415" t="s">
        <v>542</v>
      </c>
      <c r="B79" s="434"/>
      <c r="C79" s="434"/>
      <c r="D79" s="434"/>
      <c r="E79" s="392"/>
      <c r="F79" s="393"/>
      <c r="G79" s="392"/>
      <c r="H79" s="392"/>
      <c r="I79" s="393"/>
      <c r="J79" s="393"/>
      <c r="K79" s="393"/>
      <c r="L79" s="393"/>
      <c r="M79" s="393"/>
      <c r="N79" s="393"/>
      <c r="O79" s="393"/>
      <c r="P79" s="393"/>
      <c r="Q79" s="393"/>
    </row>
    <row r="80" spans="1:18">
      <c r="A80" s="415" t="s">
        <v>459</v>
      </c>
      <c r="B80" s="434"/>
      <c r="C80" s="434"/>
      <c r="D80" s="434"/>
      <c r="E80" s="392"/>
      <c r="F80" s="393"/>
      <c r="G80" s="392"/>
      <c r="H80" s="392"/>
      <c r="I80" s="393"/>
      <c r="J80" s="393"/>
      <c r="K80" s="393"/>
      <c r="L80" s="393"/>
      <c r="M80" s="393"/>
      <c r="N80" s="393"/>
      <c r="O80" s="393"/>
      <c r="P80" s="393"/>
      <c r="Q80" s="393"/>
    </row>
    <row r="81" spans="1:17">
      <c r="A81" s="415" t="s">
        <v>459</v>
      </c>
      <c r="B81" s="434"/>
      <c r="C81" s="434"/>
      <c r="D81" s="434"/>
      <c r="E81" s="392"/>
      <c r="F81" s="393"/>
      <c r="G81" s="392"/>
      <c r="H81" s="392"/>
      <c r="I81" s="393"/>
      <c r="J81" s="393"/>
      <c r="K81" s="393"/>
      <c r="L81" s="393"/>
      <c r="M81" s="393"/>
      <c r="N81" s="393"/>
      <c r="O81" s="393"/>
      <c r="P81" s="393"/>
      <c r="Q81" s="393"/>
    </row>
    <row r="82" spans="1:17">
      <c r="A82" s="415" t="s">
        <v>459</v>
      </c>
      <c r="B82" s="434"/>
      <c r="C82" s="434"/>
      <c r="D82" s="434"/>
      <c r="E82" s="392"/>
      <c r="F82" s="393"/>
      <c r="G82" s="392"/>
      <c r="H82" s="392"/>
      <c r="I82" s="393"/>
      <c r="J82" s="393"/>
      <c r="K82" s="393"/>
      <c r="L82" s="393"/>
      <c r="M82" s="393"/>
      <c r="N82" s="393"/>
      <c r="O82" s="393"/>
      <c r="P82" s="393"/>
      <c r="Q82" s="393"/>
    </row>
    <row r="83" spans="1:17">
      <c r="A83" s="415" t="s">
        <v>459</v>
      </c>
      <c r="B83" s="434"/>
      <c r="C83" s="434"/>
      <c r="D83" s="434"/>
      <c r="E83" s="392"/>
      <c r="F83" s="393"/>
      <c r="G83" s="392"/>
      <c r="H83" s="392"/>
      <c r="I83" s="393"/>
      <c r="J83" s="393"/>
      <c r="K83" s="393"/>
      <c r="L83" s="393"/>
      <c r="M83" s="393"/>
      <c r="N83" s="393"/>
      <c r="O83" s="393"/>
      <c r="P83" s="393"/>
      <c r="Q83" s="393"/>
    </row>
    <row r="84" spans="1:17">
      <c r="A84" s="416" t="s">
        <v>444</v>
      </c>
      <c r="B84" s="457"/>
      <c r="C84" s="457"/>
      <c r="D84" s="457"/>
      <c r="E84" s="376"/>
      <c r="F84" s="397"/>
      <c r="G84" s="376"/>
      <c r="H84" s="376"/>
      <c r="I84" s="397"/>
      <c r="J84" s="397"/>
      <c r="K84" s="397"/>
      <c r="L84" s="397"/>
      <c r="M84" s="397"/>
      <c r="N84" s="397"/>
      <c r="O84" s="397"/>
      <c r="P84" s="376"/>
      <c r="Q84" s="376"/>
    </row>
    <row r="85" spans="1:17">
      <c r="A85" s="447" t="s">
        <v>441</v>
      </c>
      <c r="B85" s="447"/>
      <c r="C85" s="447"/>
      <c r="D85" s="447"/>
      <c r="E85" s="377"/>
      <c r="F85" s="395"/>
      <c r="G85" s="377"/>
      <c r="H85" s="377"/>
      <c r="I85" s="395"/>
      <c r="J85" s="395"/>
      <c r="K85" s="395"/>
      <c r="L85" s="395"/>
      <c r="M85" s="395"/>
      <c r="N85" s="395"/>
      <c r="O85" s="395"/>
      <c r="P85" s="377"/>
      <c r="Q85" s="377"/>
    </row>
    <row r="86" spans="1:17">
      <c r="A86" s="482" t="s">
        <v>71</v>
      </c>
      <c r="B86" s="482"/>
      <c r="C86" s="482"/>
      <c r="D86" s="482"/>
      <c r="E86" s="378"/>
      <c r="F86" s="399"/>
      <c r="G86" s="378"/>
      <c r="H86" s="378"/>
      <c r="I86" s="399"/>
      <c r="J86" s="399"/>
      <c r="K86" s="399"/>
      <c r="L86" s="399"/>
      <c r="M86" s="399"/>
      <c r="N86" s="399"/>
      <c r="O86" s="399"/>
      <c r="P86" s="378"/>
      <c r="Q86" s="378"/>
    </row>
    <row r="87" spans="1:17">
      <c r="A87" s="426" t="s">
        <v>475</v>
      </c>
      <c r="B87" s="434"/>
      <c r="C87" s="434"/>
      <c r="D87" s="434"/>
      <c r="E87" s="392"/>
      <c r="F87" s="393"/>
      <c r="G87" s="392"/>
      <c r="H87" s="392"/>
      <c r="I87" s="393"/>
      <c r="J87" s="393"/>
      <c r="K87" s="393"/>
      <c r="L87" s="393"/>
      <c r="M87" s="393"/>
      <c r="N87" s="393"/>
      <c r="O87" s="393"/>
      <c r="P87" s="393"/>
      <c r="Q87" s="393"/>
    </row>
    <row r="88" spans="1:17">
      <c r="A88" s="426" t="s">
        <v>476</v>
      </c>
      <c r="B88" s="434"/>
      <c r="C88" s="434"/>
      <c r="D88" s="434"/>
      <c r="E88" s="392"/>
      <c r="F88" s="393"/>
      <c r="G88" s="392"/>
      <c r="H88" s="392"/>
      <c r="I88" s="393"/>
      <c r="J88" s="393"/>
      <c r="K88" s="393"/>
      <c r="L88" s="393"/>
      <c r="M88" s="393"/>
      <c r="N88" s="393"/>
      <c r="O88" s="393"/>
      <c r="P88" s="393"/>
      <c r="Q88" s="393"/>
    </row>
    <row r="89" spans="1:17">
      <c r="A89" s="426" t="s">
        <v>477</v>
      </c>
      <c r="B89" s="434"/>
      <c r="C89" s="434"/>
      <c r="D89" s="434"/>
      <c r="E89" s="392"/>
      <c r="F89" s="393"/>
      <c r="G89" s="392"/>
      <c r="H89" s="392"/>
      <c r="I89" s="393"/>
      <c r="J89" s="393"/>
      <c r="K89" s="393"/>
      <c r="L89" s="393"/>
      <c r="M89" s="393"/>
      <c r="N89" s="393"/>
      <c r="O89" s="393"/>
      <c r="P89" s="393"/>
      <c r="Q89" s="393"/>
    </row>
    <row r="90" spans="1:17">
      <c r="A90" s="414" t="s">
        <v>466</v>
      </c>
      <c r="B90" s="434"/>
      <c r="C90" s="434"/>
      <c r="D90" s="434"/>
      <c r="E90" s="392"/>
      <c r="F90" s="393"/>
      <c r="G90" s="392"/>
      <c r="H90" s="392"/>
      <c r="I90" s="393"/>
      <c r="J90" s="393"/>
      <c r="K90" s="393"/>
      <c r="L90" s="393"/>
      <c r="M90" s="393"/>
      <c r="N90" s="393"/>
      <c r="O90" s="393"/>
      <c r="P90" s="393"/>
      <c r="Q90" s="393"/>
    </row>
    <row r="91" spans="1:17">
      <c r="A91" s="414" t="s">
        <v>541</v>
      </c>
      <c r="B91" s="434"/>
      <c r="C91" s="434"/>
      <c r="D91" s="434"/>
      <c r="E91" s="392"/>
      <c r="F91" s="393"/>
      <c r="G91" s="392"/>
      <c r="H91" s="392"/>
      <c r="I91" s="393"/>
      <c r="J91" s="393"/>
      <c r="K91" s="393"/>
      <c r="L91" s="393"/>
      <c r="M91" s="393"/>
      <c r="N91" s="393"/>
      <c r="O91" s="393"/>
      <c r="P91" s="393"/>
      <c r="Q91" s="393"/>
    </row>
    <row r="92" spans="1:17">
      <c r="A92" s="415" t="s">
        <v>534</v>
      </c>
      <c r="B92" s="434"/>
      <c r="C92" s="434"/>
      <c r="D92" s="434"/>
      <c r="E92" s="392"/>
      <c r="F92" s="393"/>
      <c r="G92" s="392"/>
      <c r="H92" s="392"/>
      <c r="I92" s="393"/>
      <c r="J92" s="393"/>
      <c r="K92" s="393"/>
      <c r="L92" s="393"/>
      <c r="M92" s="393"/>
      <c r="N92" s="393"/>
      <c r="O92" s="393"/>
      <c r="P92" s="393"/>
      <c r="Q92" s="393"/>
    </row>
    <row r="93" spans="1:17">
      <c r="A93" s="415" t="s">
        <v>539</v>
      </c>
      <c r="B93" s="434"/>
      <c r="C93" s="434"/>
      <c r="D93" s="434"/>
      <c r="E93" s="392"/>
      <c r="F93" s="393"/>
      <c r="G93" s="392"/>
      <c r="H93" s="392"/>
      <c r="I93" s="393"/>
      <c r="J93" s="393"/>
      <c r="K93" s="393"/>
      <c r="L93" s="393"/>
      <c r="M93" s="393"/>
      <c r="N93" s="393"/>
      <c r="O93" s="393"/>
      <c r="P93" s="393"/>
      <c r="Q93" s="393"/>
    </row>
    <row r="94" spans="1:17">
      <c r="A94" s="415" t="s">
        <v>542</v>
      </c>
      <c r="B94" s="434"/>
      <c r="C94" s="434"/>
      <c r="D94" s="434"/>
      <c r="E94" s="392"/>
      <c r="F94" s="393"/>
      <c r="G94" s="392"/>
      <c r="H94" s="392"/>
      <c r="I94" s="393"/>
      <c r="J94" s="393"/>
      <c r="K94" s="393"/>
      <c r="L94" s="393"/>
      <c r="M94" s="393"/>
      <c r="N94" s="393"/>
      <c r="O94" s="393"/>
      <c r="P94" s="393"/>
      <c r="Q94" s="393"/>
    </row>
    <row r="95" spans="1:17">
      <c r="A95" s="415" t="s">
        <v>459</v>
      </c>
      <c r="B95" s="434"/>
      <c r="C95" s="434"/>
      <c r="D95" s="434"/>
      <c r="E95" s="392"/>
      <c r="F95" s="393"/>
      <c r="G95" s="392"/>
      <c r="H95" s="392"/>
      <c r="I95" s="393"/>
      <c r="J95" s="393"/>
      <c r="K95" s="393"/>
      <c r="L95" s="393"/>
      <c r="M95" s="393"/>
      <c r="N95" s="393"/>
      <c r="O95" s="393"/>
      <c r="P95" s="393"/>
      <c r="Q95" s="393"/>
    </row>
    <row r="96" spans="1:17">
      <c r="A96" s="415" t="s">
        <v>459</v>
      </c>
      <c r="B96" s="434"/>
      <c r="C96" s="434"/>
      <c r="D96" s="434"/>
      <c r="E96" s="392"/>
      <c r="F96" s="393"/>
      <c r="G96" s="392"/>
      <c r="H96" s="392"/>
      <c r="I96" s="393"/>
      <c r="J96" s="393"/>
      <c r="K96" s="393"/>
      <c r="L96" s="393"/>
      <c r="M96" s="393"/>
      <c r="N96" s="393"/>
      <c r="O96" s="393"/>
      <c r="P96" s="393"/>
      <c r="Q96" s="393"/>
    </row>
    <row r="97" spans="1:249">
      <c r="A97" s="415" t="s">
        <v>459</v>
      </c>
      <c r="B97" s="434"/>
      <c r="C97" s="434"/>
      <c r="D97" s="434"/>
      <c r="E97" s="392"/>
      <c r="F97" s="393"/>
      <c r="G97" s="392"/>
      <c r="H97" s="392"/>
      <c r="I97" s="393"/>
      <c r="J97" s="393"/>
      <c r="K97" s="393"/>
      <c r="L97" s="393"/>
      <c r="M97" s="393"/>
      <c r="N97" s="393"/>
      <c r="O97" s="393"/>
      <c r="P97" s="393"/>
      <c r="Q97" s="393"/>
    </row>
    <row r="98" spans="1:249">
      <c r="A98" s="415" t="s">
        <v>459</v>
      </c>
      <c r="B98" s="434"/>
      <c r="C98" s="434"/>
      <c r="D98" s="434"/>
      <c r="E98" s="392"/>
      <c r="F98" s="393"/>
      <c r="G98" s="392"/>
      <c r="H98" s="392"/>
      <c r="I98" s="393"/>
      <c r="J98" s="393"/>
      <c r="K98" s="393"/>
      <c r="L98" s="393"/>
      <c r="M98" s="393"/>
      <c r="N98" s="393"/>
      <c r="O98" s="393"/>
      <c r="P98" s="393"/>
      <c r="Q98" s="393"/>
    </row>
    <row r="99" spans="1:249">
      <c r="A99" s="416" t="s">
        <v>445</v>
      </c>
      <c r="B99" s="457"/>
      <c r="C99" s="457"/>
      <c r="D99" s="457"/>
      <c r="E99" s="376"/>
      <c r="F99" s="397"/>
      <c r="G99" s="376"/>
      <c r="H99" s="376"/>
      <c r="I99" s="397"/>
      <c r="J99" s="397"/>
      <c r="K99" s="397"/>
      <c r="L99" s="397"/>
      <c r="M99" s="397"/>
      <c r="N99" s="397"/>
      <c r="O99" s="397"/>
      <c r="P99" s="376"/>
      <c r="Q99" s="376"/>
    </row>
    <row r="100" spans="1:249">
      <c r="A100" s="489"/>
      <c r="B100" s="489"/>
      <c r="C100" s="489"/>
      <c r="D100" s="489"/>
      <c r="E100" s="394"/>
      <c r="F100" s="394"/>
      <c r="G100" s="394"/>
      <c r="H100" s="394"/>
      <c r="I100" s="394"/>
      <c r="J100" s="394"/>
      <c r="K100" s="394"/>
      <c r="L100" s="394"/>
      <c r="M100" s="394"/>
      <c r="N100" s="394"/>
      <c r="O100" s="394"/>
      <c r="P100" s="394"/>
      <c r="Q100" s="394"/>
    </row>
    <row r="101" spans="1:249" s="471" customFormat="1">
      <c r="A101" s="593" t="s">
        <v>435</v>
      </c>
      <c r="B101" s="595" t="s">
        <v>79</v>
      </c>
      <c r="C101" s="595"/>
      <c r="D101" s="595"/>
      <c r="E101" s="596" t="s">
        <v>80</v>
      </c>
      <c r="F101" s="596"/>
      <c r="G101" s="596"/>
      <c r="H101" s="601" t="s">
        <v>81</v>
      </c>
      <c r="I101" s="602"/>
      <c r="J101" s="602"/>
      <c r="K101" s="602" t="s">
        <v>141</v>
      </c>
      <c r="L101" s="602"/>
      <c r="M101" s="602"/>
      <c r="N101" s="602" t="s">
        <v>142</v>
      </c>
      <c r="O101" s="602"/>
      <c r="P101" s="603"/>
      <c r="Q101" s="588"/>
    </row>
    <row r="102" spans="1:249" ht="24.75" thickBot="1">
      <c r="A102" s="594"/>
      <c r="B102" s="490" t="s">
        <v>78</v>
      </c>
      <c r="C102" s="490" t="s">
        <v>55</v>
      </c>
      <c r="D102" s="491" t="s">
        <v>389</v>
      </c>
      <c r="E102" s="494" t="s">
        <v>78</v>
      </c>
      <c r="F102" s="494" t="s">
        <v>55</v>
      </c>
      <c r="G102" s="495" t="s">
        <v>389</v>
      </c>
      <c r="H102" s="494" t="s">
        <v>78</v>
      </c>
      <c r="I102" s="494" t="s">
        <v>55</v>
      </c>
      <c r="J102" s="495" t="s">
        <v>389</v>
      </c>
      <c r="K102" s="494" t="s">
        <v>78</v>
      </c>
      <c r="L102" s="494" t="s">
        <v>55</v>
      </c>
      <c r="M102" s="495" t="s">
        <v>389</v>
      </c>
      <c r="N102" s="494" t="s">
        <v>78</v>
      </c>
      <c r="O102" s="494" t="s">
        <v>55</v>
      </c>
      <c r="P102" s="495" t="s">
        <v>389</v>
      </c>
      <c r="Q102" s="589"/>
      <c r="R102" s="471"/>
      <c r="S102" s="471"/>
      <c r="T102" s="471"/>
      <c r="U102" s="471"/>
      <c r="V102" s="471"/>
      <c r="W102" s="471"/>
      <c r="X102" s="471"/>
      <c r="Y102" s="471"/>
      <c r="Z102" s="471"/>
      <c r="AA102" s="471"/>
      <c r="AB102" s="471"/>
      <c r="AC102" s="471"/>
      <c r="AD102" s="471"/>
      <c r="AE102" s="471"/>
      <c r="AF102" s="471"/>
      <c r="AG102" s="471"/>
      <c r="AH102" s="471"/>
      <c r="AI102" s="471"/>
      <c r="AJ102" s="471"/>
      <c r="AK102" s="471"/>
      <c r="AL102" s="471"/>
      <c r="AM102" s="471"/>
      <c r="AN102" s="471"/>
      <c r="AO102" s="471"/>
      <c r="AP102" s="471"/>
      <c r="AQ102" s="471"/>
      <c r="AR102" s="471"/>
      <c r="AS102" s="471"/>
      <c r="AT102" s="471"/>
      <c r="AU102" s="471"/>
      <c r="AV102" s="471"/>
      <c r="AW102" s="471"/>
      <c r="AX102" s="471"/>
      <c r="AY102" s="471"/>
      <c r="AZ102" s="471"/>
      <c r="BA102" s="471"/>
      <c r="BB102" s="471"/>
      <c r="BC102" s="471"/>
      <c r="BD102" s="471"/>
      <c r="BE102" s="471"/>
      <c r="BF102" s="471"/>
      <c r="BG102" s="471"/>
      <c r="BH102" s="471"/>
      <c r="BI102" s="471"/>
      <c r="BJ102" s="471"/>
      <c r="BK102" s="471"/>
      <c r="BL102" s="471"/>
      <c r="BM102" s="471"/>
      <c r="BN102" s="471"/>
      <c r="BO102" s="471"/>
      <c r="BP102" s="471"/>
      <c r="BQ102" s="471"/>
      <c r="BR102" s="471"/>
      <c r="BS102" s="471"/>
      <c r="BT102" s="471"/>
      <c r="BU102" s="471"/>
      <c r="BV102" s="471"/>
      <c r="BW102" s="471"/>
      <c r="BX102" s="471"/>
      <c r="BY102" s="471"/>
      <c r="BZ102" s="471"/>
      <c r="CA102" s="471"/>
      <c r="CB102" s="471"/>
      <c r="CC102" s="471"/>
      <c r="CD102" s="471"/>
      <c r="CE102" s="471"/>
      <c r="CF102" s="471"/>
      <c r="CG102" s="471"/>
      <c r="CH102" s="471"/>
      <c r="CI102" s="471"/>
      <c r="CJ102" s="471"/>
      <c r="CK102" s="471"/>
      <c r="CL102" s="471"/>
      <c r="CM102" s="471"/>
      <c r="CN102" s="471"/>
      <c r="CO102" s="471"/>
      <c r="CP102" s="471"/>
      <c r="CQ102" s="471"/>
      <c r="CR102" s="471"/>
      <c r="CS102" s="471"/>
      <c r="CT102" s="471"/>
      <c r="CU102" s="471"/>
      <c r="CV102" s="471"/>
      <c r="CW102" s="471"/>
      <c r="CX102" s="471"/>
      <c r="CY102" s="471"/>
      <c r="CZ102" s="471"/>
      <c r="DA102" s="471"/>
      <c r="DB102" s="471"/>
      <c r="DC102" s="471"/>
      <c r="DD102" s="471"/>
      <c r="DE102" s="471"/>
      <c r="DF102" s="471"/>
      <c r="DG102" s="471"/>
      <c r="DH102" s="471"/>
      <c r="DI102" s="471"/>
      <c r="DJ102" s="471"/>
      <c r="DK102" s="471"/>
      <c r="DL102" s="471"/>
      <c r="DM102" s="471"/>
      <c r="DN102" s="471"/>
      <c r="DO102" s="471"/>
      <c r="DP102" s="471"/>
      <c r="DQ102" s="471"/>
      <c r="DR102" s="471"/>
      <c r="DS102" s="471"/>
      <c r="DT102" s="471"/>
      <c r="DU102" s="471"/>
      <c r="DV102" s="471"/>
      <c r="DW102" s="471"/>
      <c r="DX102" s="471"/>
      <c r="DY102" s="471"/>
      <c r="DZ102" s="471"/>
      <c r="EA102" s="471"/>
      <c r="EB102" s="471"/>
      <c r="EC102" s="471"/>
      <c r="ED102" s="471"/>
      <c r="EE102" s="471"/>
      <c r="EF102" s="471"/>
      <c r="EG102" s="471"/>
      <c r="EH102" s="471"/>
      <c r="EI102" s="471"/>
      <c r="EJ102" s="471"/>
      <c r="EK102" s="471"/>
      <c r="EL102" s="471"/>
      <c r="EM102" s="471"/>
      <c r="EN102" s="471"/>
      <c r="EO102" s="471"/>
      <c r="EP102" s="471"/>
      <c r="EQ102" s="471"/>
      <c r="ER102" s="471"/>
      <c r="ES102" s="471"/>
      <c r="ET102" s="471"/>
      <c r="EU102" s="471"/>
      <c r="EV102" s="471"/>
      <c r="EW102" s="471"/>
      <c r="EX102" s="471"/>
      <c r="EY102" s="471"/>
      <c r="EZ102" s="471"/>
      <c r="FA102" s="471"/>
      <c r="FB102" s="471"/>
      <c r="FC102" s="471"/>
      <c r="FD102" s="471"/>
      <c r="FE102" s="471"/>
      <c r="FF102" s="471"/>
      <c r="FG102" s="471"/>
      <c r="FH102" s="471"/>
      <c r="FI102" s="471"/>
      <c r="FJ102" s="471"/>
      <c r="FK102" s="471"/>
      <c r="FL102" s="471"/>
      <c r="FM102" s="471"/>
      <c r="FN102" s="471"/>
      <c r="FO102" s="471"/>
      <c r="FP102" s="471"/>
      <c r="FQ102" s="471"/>
      <c r="FR102" s="471"/>
      <c r="FS102" s="471"/>
      <c r="FT102" s="471"/>
      <c r="FU102" s="471"/>
      <c r="FV102" s="471"/>
      <c r="FW102" s="471"/>
      <c r="FX102" s="471"/>
      <c r="FY102" s="471"/>
      <c r="FZ102" s="471"/>
      <c r="GA102" s="471"/>
      <c r="GB102" s="471"/>
      <c r="GC102" s="471"/>
      <c r="GD102" s="471"/>
      <c r="GE102" s="471"/>
      <c r="GF102" s="471"/>
      <c r="GG102" s="471"/>
      <c r="GH102" s="471"/>
      <c r="GI102" s="471"/>
      <c r="GJ102" s="471"/>
      <c r="GK102" s="471"/>
      <c r="GL102" s="471"/>
      <c r="GM102" s="471"/>
      <c r="GN102" s="471"/>
      <c r="GO102" s="471"/>
      <c r="GP102" s="471"/>
      <c r="GQ102" s="471"/>
      <c r="GR102" s="471"/>
      <c r="GS102" s="471"/>
      <c r="GT102" s="471"/>
      <c r="GU102" s="471"/>
      <c r="GV102" s="471"/>
      <c r="GW102" s="471"/>
      <c r="GX102" s="471"/>
      <c r="GY102" s="471"/>
      <c r="GZ102" s="471"/>
      <c r="HA102" s="471"/>
      <c r="HB102" s="471"/>
      <c r="HC102" s="471"/>
      <c r="HD102" s="471"/>
      <c r="HE102" s="471"/>
      <c r="HF102" s="471"/>
      <c r="HG102" s="471"/>
      <c r="HH102" s="471"/>
      <c r="HI102" s="471"/>
      <c r="HJ102" s="471"/>
      <c r="HK102" s="471"/>
      <c r="HL102" s="471"/>
      <c r="HM102" s="471"/>
      <c r="HN102" s="471"/>
      <c r="HO102" s="471"/>
      <c r="HP102" s="471"/>
      <c r="HQ102" s="471"/>
      <c r="HR102" s="471"/>
      <c r="HS102" s="471"/>
      <c r="HT102" s="471"/>
      <c r="HU102" s="471"/>
      <c r="HV102" s="471"/>
      <c r="HW102" s="471"/>
      <c r="HX102" s="471"/>
      <c r="HY102" s="471"/>
      <c r="HZ102" s="471"/>
      <c r="IA102" s="471"/>
      <c r="IB102" s="471"/>
      <c r="IC102" s="471"/>
      <c r="ID102" s="471"/>
      <c r="IE102" s="471"/>
      <c r="IF102" s="471"/>
      <c r="IG102" s="471"/>
      <c r="IH102" s="471"/>
      <c r="II102" s="471"/>
      <c r="IJ102" s="471"/>
      <c r="IK102" s="471"/>
      <c r="IL102" s="471"/>
      <c r="IM102" s="471"/>
      <c r="IN102" s="471"/>
      <c r="IO102" s="471"/>
    </row>
    <row r="103" spans="1:249">
      <c r="A103" s="447"/>
      <c r="B103" s="454"/>
      <c r="C103" s="454"/>
      <c r="D103" s="454"/>
      <c r="E103" s="377"/>
      <c r="F103" s="377"/>
      <c r="G103" s="377"/>
      <c r="H103" s="377"/>
      <c r="I103" s="377"/>
      <c r="J103" s="377"/>
      <c r="K103" s="377"/>
      <c r="L103" s="377"/>
      <c r="M103" s="377"/>
      <c r="N103" s="377"/>
      <c r="O103" s="377"/>
      <c r="P103" s="377"/>
      <c r="Q103" s="388"/>
      <c r="R103" s="471"/>
      <c r="S103" s="471"/>
      <c r="T103" s="471"/>
      <c r="U103" s="471"/>
      <c r="V103" s="471"/>
      <c r="W103" s="471"/>
      <c r="X103" s="471"/>
      <c r="Y103" s="471"/>
      <c r="Z103" s="471"/>
      <c r="AA103" s="471"/>
      <c r="AB103" s="471"/>
      <c r="AC103" s="471"/>
      <c r="AD103" s="471"/>
      <c r="AE103" s="471"/>
      <c r="AF103" s="471"/>
      <c r="AG103" s="471"/>
      <c r="AH103" s="471"/>
      <c r="AI103" s="471"/>
      <c r="AJ103" s="471"/>
      <c r="AK103" s="471"/>
      <c r="AL103" s="471"/>
      <c r="AM103" s="471"/>
      <c r="AN103" s="471"/>
      <c r="AO103" s="471"/>
      <c r="AP103" s="471"/>
      <c r="AQ103" s="471"/>
      <c r="AR103" s="471"/>
      <c r="AS103" s="471"/>
      <c r="AT103" s="471"/>
      <c r="AU103" s="471"/>
      <c r="AV103" s="471"/>
      <c r="AW103" s="471"/>
      <c r="AX103" s="471"/>
      <c r="AY103" s="471"/>
      <c r="AZ103" s="471"/>
      <c r="BA103" s="471"/>
      <c r="BB103" s="471"/>
      <c r="BC103" s="471"/>
      <c r="BD103" s="471"/>
      <c r="BE103" s="471"/>
      <c r="BF103" s="471"/>
      <c r="BG103" s="471"/>
      <c r="BH103" s="471"/>
      <c r="BI103" s="471"/>
      <c r="BJ103" s="471"/>
      <c r="BK103" s="471"/>
      <c r="BL103" s="471"/>
      <c r="BM103" s="471"/>
      <c r="BN103" s="471"/>
      <c r="BO103" s="471"/>
      <c r="BP103" s="471"/>
      <c r="BQ103" s="471"/>
      <c r="BR103" s="471"/>
      <c r="BS103" s="471"/>
      <c r="BT103" s="471"/>
      <c r="BU103" s="471"/>
      <c r="BV103" s="471"/>
      <c r="BW103" s="471"/>
      <c r="BX103" s="471"/>
      <c r="BY103" s="471"/>
      <c r="BZ103" s="471"/>
      <c r="CA103" s="471"/>
      <c r="CB103" s="471"/>
      <c r="CC103" s="471"/>
      <c r="CD103" s="471"/>
      <c r="CE103" s="471"/>
      <c r="CF103" s="471"/>
      <c r="CG103" s="471"/>
      <c r="CH103" s="471"/>
      <c r="CI103" s="471"/>
      <c r="CJ103" s="471"/>
      <c r="CK103" s="471"/>
      <c r="CL103" s="471"/>
      <c r="CM103" s="471"/>
      <c r="CN103" s="471"/>
      <c r="CO103" s="471"/>
      <c r="CP103" s="471"/>
      <c r="CQ103" s="471"/>
      <c r="CR103" s="471"/>
      <c r="CS103" s="471"/>
      <c r="CT103" s="471"/>
      <c r="CU103" s="471"/>
      <c r="CV103" s="471"/>
      <c r="CW103" s="471"/>
      <c r="CX103" s="471"/>
      <c r="CY103" s="471"/>
      <c r="CZ103" s="471"/>
      <c r="DA103" s="471"/>
      <c r="DB103" s="471"/>
      <c r="DC103" s="471"/>
      <c r="DD103" s="471"/>
      <c r="DE103" s="471"/>
      <c r="DF103" s="471"/>
      <c r="DG103" s="471"/>
      <c r="DH103" s="471"/>
      <c r="DI103" s="471"/>
      <c r="DJ103" s="471"/>
      <c r="DK103" s="471"/>
      <c r="DL103" s="471"/>
      <c r="DM103" s="471"/>
      <c r="DN103" s="471"/>
      <c r="DO103" s="471"/>
      <c r="DP103" s="471"/>
      <c r="DQ103" s="471"/>
      <c r="DR103" s="471"/>
      <c r="DS103" s="471"/>
      <c r="DT103" s="471"/>
      <c r="DU103" s="471"/>
      <c r="DV103" s="471"/>
      <c r="DW103" s="471"/>
      <c r="DX103" s="471"/>
      <c r="DY103" s="471"/>
      <c r="DZ103" s="471"/>
      <c r="EA103" s="471"/>
      <c r="EB103" s="471"/>
      <c r="EC103" s="471"/>
      <c r="ED103" s="471"/>
      <c r="EE103" s="471"/>
      <c r="EF103" s="471"/>
      <c r="EG103" s="471"/>
      <c r="EH103" s="471"/>
      <c r="EI103" s="471"/>
      <c r="EJ103" s="471"/>
      <c r="EK103" s="471"/>
      <c r="EL103" s="471"/>
      <c r="EM103" s="471"/>
      <c r="EN103" s="471"/>
      <c r="EO103" s="471"/>
      <c r="EP103" s="471"/>
      <c r="EQ103" s="471"/>
      <c r="ER103" s="471"/>
      <c r="ES103" s="471"/>
      <c r="ET103" s="471"/>
      <c r="EU103" s="471"/>
      <c r="EV103" s="471"/>
      <c r="EW103" s="471"/>
      <c r="EX103" s="471"/>
      <c r="EY103" s="471"/>
      <c r="EZ103" s="471"/>
      <c r="FA103" s="471"/>
      <c r="FB103" s="471"/>
      <c r="FC103" s="471"/>
      <c r="FD103" s="471"/>
      <c r="FE103" s="471"/>
      <c r="FF103" s="471"/>
      <c r="FG103" s="471"/>
      <c r="FH103" s="471"/>
      <c r="FI103" s="471"/>
      <c r="FJ103" s="471"/>
      <c r="FK103" s="471"/>
      <c r="FL103" s="471"/>
      <c r="FM103" s="471"/>
      <c r="FN103" s="471"/>
      <c r="FO103" s="471"/>
      <c r="FP103" s="471"/>
      <c r="FQ103" s="471"/>
      <c r="FR103" s="471"/>
      <c r="FS103" s="471"/>
      <c r="FT103" s="471"/>
      <c r="FU103" s="471"/>
      <c r="FV103" s="471"/>
      <c r="FW103" s="471"/>
      <c r="FX103" s="471"/>
      <c r="FY103" s="471"/>
      <c r="FZ103" s="471"/>
      <c r="GA103" s="471"/>
      <c r="GB103" s="471"/>
      <c r="GC103" s="471"/>
      <c r="GD103" s="471"/>
      <c r="GE103" s="471"/>
      <c r="GF103" s="471"/>
      <c r="GG103" s="471"/>
      <c r="GH103" s="471"/>
      <c r="GI103" s="471"/>
      <c r="GJ103" s="471"/>
      <c r="GK103" s="471"/>
      <c r="GL103" s="471"/>
      <c r="GM103" s="471"/>
      <c r="GN103" s="471"/>
      <c r="GO103" s="471"/>
      <c r="GP103" s="471"/>
      <c r="GQ103" s="471"/>
      <c r="GR103" s="471"/>
      <c r="GS103" s="471"/>
      <c r="GT103" s="471"/>
      <c r="GU103" s="471"/>
      <c r="GV103" s="471"/>
      <c r="GW103" s="471"/>
      <c r="GX103" s="471"/>
      <c r="GY103" s="471"/>
      <c r="GZ103" s="471"/>
      <c r="HA103" s="471"/>
      <c r="HB103" s="471"/>
      <c r="HC103" s="471"/>
      <c r="HD103" s="471"/>
      <c r="HE103" s="471"/>
      <c r="HF103" s="471"/>
      <c r="HG103" s="471"/>
      <c r="HH103" s="471"/>
      <c r="HI103" s="471"/>
      <c r="HJ103" s="471"/>
      <c r="HK103" s="471"/>
      <c r="HL103" s="471"/>
      <c r="HM103" s="471"/>
      <c r="HN103" s="471"/>
      <c r="HO103" s="471"/>
      <c r="HP103" s="471"/>
      <c r="HQ103" s="471"/>
      <c r="HR103" s="471"/>
      <c r="HS103" s="471"/>
      <c r="HT103" s="471"/>
      <c r="HU103" s="471"/>
      <c r="HV103" s="471"/>
      <c r="HW103" s="471"/>
      <c r="HX103" s="471"/>
      <c r="HY103" s="471"/>
      <c r="HZ103" s="471"/>
      <c r="IA103" s="471"/>
      <c r="IB103" s="471"/>
      <c r="IC103" s="471"/>
      <c r="ID103" s="471"/>
      <c r="IE103" s="471"/>
      <c r="IF103" s="471"/>
      <c r="IG103" s="471"/>
      <c r="IH103" s="471"/>
      <c r="II103" s="471"/>
      <c r="IJ103" s="471"/>
      <c r="IK103" s="471"/>
      <c r="IL103" s="471"/>
      <c r="IM103" s="471"/>
      <c r="IN103" s="471"/>
      <c r="IO103" s="471"/>
    </row>
    <row r="104" spans="1:249">
      <c r="A104" s="415" t="s">
        <v>540</v>
      </c>
      <c r="B104" s="381"/>
      <c r="C104" s="381"/>
      <c r="D104" s="381"/>
      <c r="E104" s="381"/>
      <c r="F104" s="381"/>
      <c r="G104" s="381"/>
      <c r="H104" s="381"/>
      <c r="I104" s="381"/>
      <c r="J104" s="381"/>
      <c r="K104" s="381"/>
      <c r="L104" s="381"/>
      <c r="M104" s="381"/>
      <c r="N104" s="381"/>
      <c r="O104" s="381"/>
      <c r="P104" s="381"/>
      <c r="Q104" s="385"/>
      <c r="R104" s="471"/>
      <c r="S104" s="471"/>
      <c r="T104" s="471"/>
      <c r="U104" s="471"/>
      <c r="V104" s="471"/>
      <c r="W104" s="471"/>
      <c r="X104" s="471"/>
      <c r="Y104" s="471"/>
      <c r="Z104" s="471"/>
      <c r="AA104" s="471"/>
      <c r="AB104" s="471"/>
      <c r="AC104" s="471"/>
      <c r="AD104" s="471"/>
      <c r="AE104" s="471"/>
      <c r="AF104" s="471"/>
      <c r="AG104" s="471"/>
      <c r="AH104" s="471"/>
      <c r="AI104" s="471"/>
      <c r="AJ104" s="471"/>
      <c r="AK104" s="471"/>
      <c r="AL104" s="471"/>
      <c r="AM104" s="471"/>
      <c r="AN104" s="471"/>
      <c r="AO104" s="471"/>
      <c r="AP104" s="471"/>
      <c r="AQ104" s="471"/>
      <c r="AR104" s="471"/>
      <c r="AS104" s="471"/>
      <c r="AT104" s="471"/>
      <c r="AU104" s="471"/>
      <c r="AV104" s="471"/>
      <c r="AW104" s="471"/>
      <c r="AX104" s="471"/>
      <c r="AY104" s="471"/>
      <c r="AZ104" s="471"/>
      <c r="BA104" s="471"/>
      <c r="BB104" s="471"/>
      <c r="BC104" s="471"/>
      <c r="BD104" s="471"/>
      <c r="BE104" s="471"/>
      <c r="BF104" s="471"/>
      <c r="BG104" s="471"/>
      <c r="BH104" s="471"/>
      <c r="BI104" s="471"/>
      <c r="BJ104" s="471"/>
      <c r="BK104" s="471"/>
      <c r="BL104" s="471"/>
      <c r="BM104" s="471"/>
      <c r="BN104" s="471"/>
      <c r="BO104" s="471"/>
      <c r="BP104" s="471"/>
      <c r="BQ104" s="471"/>
      <c r="BR104" s="471"/>
      <c r="BS104" s="471"/>
      <c r="BT104" s="471"/>
      <c r="BU104" s="471"/>
      <c r="BV104" s="471"/>
      <c r="BW104" s="471"/>
      <c r="BX104" s="471"/>
      <c r="BY104" s="471"/>
      <c r="BZ104" s="471"/>
      <c r="CA104" s="471"/>
      <c r="CB104" s="471"/>
      <c r="CC104" s="471"/>
      <c r="CD104" s="471"/>
      <c r="CE104" s="471"/>
      <c r="CF104" s="471"/>
      <c r="CG104" s="471"/>
      <c r="CH104" s="471"/>
      <c r="CI104" s="471"/>
      <c r="CJ104" s="471"/>
      <c r="CK104" s="471"/>
      <c r="CL104" s="471"/>
      <c r="CM104" s="471"/>
      <c r="CN104" s="471"/>
      <c r="CO104" s="471"/>
      <c r="CP104" s="471"/>
      <c r="CQ104" s="471"/>
      <c r="CR104" s="471"/>
      <c r="CS104" s="471"/>
      <c r="CT104" s="471"/>
      <c r="CU104" s="471"/>
      <c r="CV104" s="471"/>
      <c r="CW104" s="471"/>
      <c r="CX104" s="471"/>
      <c r="CY104" s="471"/>
      <c r="CZ104" s="471"/>
      <c r="DA104" s="471"/>
      <c r="DB104" s="471"/>
      <c r="DC104" s="471"/>
      <c r="DD104" s="471"/>
      <c r="DE104" s="471"/>
      <c r="DF104" s="471"/>
      <c r="DG104" s="471"/>
      <c r="DH104" s="471"/>
      <c r="DI104" s="471"/>
      <c r="DJ104" s="471"/>
      <c r="DK104" s="471"/>
      <c r="DL104" s="471"/>
      <c r="DM104" s="471"/>
      <c r="DN104" s="471"/>
      <c r="DO104" s="471"/>
      <c r="DP104" s="471"/>
      <c r="DQ104" s="471"/>
      <c r="DR104" s="471"/>
      <c r="DS104" s="471"/>
      <c r="DT104" s="471"/>
      <c r="DU104" s="471"/>
      <c r="DV104" s="471"/>
      <c r="DW104" s="471"/>
      <c r="DX104" s="471"/>
      <c r="DY104" s="471"/>
      <c r="DZ104" s="471"/>
      <c r="EA104" s="471"/>
      <c r="EB104" s="471"/>
      <c r="EC104" s="471"/>
      <c r="ED104" s="471"/>
      <c r="EE104" s="471"/>
      <c r="EF104" s="471"/>
      <c r="EG104" s="471"/>
      <c r="EH104" s="471"/>
      <c r="EI104" s="471"/>
      <c r="EJ104" s="471"/>
      <c r="EK104" s="471"/>
      <c r="EL104" s="471"/>
      <c r="EM104" s="471"/>
      <c r="EN104" s="471"/>
      <c r="EO104" s="471"/>
      <c r="EP104" s="471"/>
      <c r="EQ104" s="471"/>
      <c r="ER104" s="471"/>
      <c r="ES104" s="471"/>
      <c r="ET104" s="471"/>
      <c r="EU104" s="471"/>
      <c r="EV104" s="471"/>
      <c r="EW104" s="471"/>
      <c r="EX104" s="471"/>
      <c r="EY104" s="471"/>
      <c r="EZ104" s="471"/>
      <c r="FA104" s="471"/>
      <c r="FB104" s="471"/>
      <c r="FC104" s="471"/>
      <c r="FD104" s="471"/>
      <c r="FE104" s="471"/>
      <c r="FF104" s="471"/>
      <c r="FG104" s="471"/>
      <c r="FH104" s="471"/>
      <c r="FI104" s="471"/>
      <c r="FJ104" s="471"/>
      <c r="FK104" s="471"/>
      <c r="FL104" s="471"/>
      <c r="FM104" s="471"/>
      <c r="FN104" s="471"/>
      <c r="FO104" s="471"/>
      <c r="FP104" s="471"/>
      <c r="FQ104" s="471"/>
      <c r="FR104" s="471"/>
      <c r="FS104" s="471"/>
      <c r="FT104" s="471"/>
      <c r="FU104" s="471"/>
      <c r="FV104" s="471"/>
      <c r="FW104" s="471"/>
      <c r="FX104" s="471"/>
      <c r="FY104" s="471"/>
      <c r="FZ104" s="471"/>
      <c r="GA104" s="471"/>
      <c r="GB104" s="471"/>
      <c r="GC104" s="471"/>
      <c r="GD104" s="471"/>
      <c r="GE104" s="471"/>
      <c r="GF104" s="471"/>
      <c r="GG104" s="471"/>
      <c r="GH104" s="471"/>
      <c r="GI104" s="471"/>
      <c r="GJ104" s="471"/>
      <c r="GK104" s="471"/>
      <c r="GL104" s="471"/>
      <c r="GM104" s="471"/>
      <c r="GN104" s="471"/>
      <c r="GO104" s="471"/>
      <c r="GP104" s="471"/>
      <c r="GQ104" s="471"/>
      <c r="GR104" s="471"/>
      <c r="GS104" s="471"/>
      <c r="GT104" s="471"/>
      <c r="GU104" s="471"/>
      <c r="GV104" s="471"/>
      <c r="GW104" s="471"/>
      <c r="GX104" s="471"/>
      <c r="GY104" s="471"/>
      <c r="GZ104" s="471"/>
      <c r="HA104" s="471"/>
      <c r="HB104" s="471"/>
      <c r="HC104" s="471"/>
      <c r="HD104" s="471"/>
      <c r="HE104" s="471"/>
      <c r="HF104" s="471"/>
      <c r="HG104" s="471"/>
      <c r="HH104" s="471"/>
      <c r="HI104" s="471"/>
      <c r="HJ104" s="471"/>
      <c r="HK104" s="471"/>
      <c r="HL104" s="471"/>
      <c r="HM104" s="471"/>
      <c r="HN104" s="471"/>
      <c r="HO104" s="471"/>
      <c r="HP104" s="471"/>
      <c r="HQ104" s="471"/>
      <c r="HR104" s="471"/>
      <c r="HS104" s="471"/>
      <c r="HT104" s="471"/>
      <c r="HU104" s="471"/>
      <c r="HV104" s="471"/>
      <c r="HW104" s="471"/>
      <c r="HX104" s="471"/>
      <c r="HY104" s="471"/>
      <c r="HZ104" s="471"/>
      <c r="IA104" s="471"/>
      <c r="IB104" s="471"/>
      <c r="IC104" s="471"/>
      <c r="ID104" s="471"/>
      <c r="IE104" s="471"/>
      <c r="IF104" s="471"/>
      <c r="IG104" s="471"/>
      <c r="IH104" s="471"/>
      <c r="II104" s="471"/>
      <c r="IJ104" s="471"/>
      <c r="IK104" s="471"/>
      <c r="IL104" s="471"/>
      <c r="IM104" s="471"/>
      <c r="IN104" s="471"/>
      <c r="IO104" s="471"/>
    </row>
    <row r="105" spans="1:249">
      <c r="A105" s="492"/>
      <c r="B105" s="381"/>
      <c r="C105" s="381"/>
      <c r="D105" s="381"/>
      <c r="E105" s="381"/>
      <c r="F105" s="381"/>
      <c r="G105" s="381"/>
      <c r="H105" s="381"/>
      <c r="I105" s="381"/>
      <c r="J105" s="381"/>
      <c r="K105" s="381"/>
      <c r="L105" s="381"/>
      <c r="M105" s="381"/>
      <c r="N105" s="381"/>
      <c r="O105" s="381"/>
      <c r="P105" s="381"/>
      <c r="Q105" s="385"/>
      <c r="R105" s="471"/>
      <c r="S105" s="471"/>
      <c r="T105" s="471"/>
      <c r="U105" s="471"/>
      <c r="V105" s="471"/>
      <c r="W105" s="471"/>
      <c r="X105" s="471"/>
      <c r="Y105" s="471"/>
      <c r="Z105" s="471"/>
      <c r="AA105" s="471"/>
      <c r="AB105" s="471"/>
      <c r="AC105" s="471"/>
      <c r="AD105" s="471"/>
      <c r="AE105" s="471"/>
      <c r="AF105" s="471"/>
      <c r="AG105" s="471"/>
      <c r="AH105" s="471"/>
      <c r="AI105" s="471"/>
      <c r="AJ105" s="471"/>
      <c r="AK105" s="471"/>
      <c r="AL105" s="471"/>
      <c r="AM105" s="471"/>
      <c r="AN105" s="471"/>
      <c r="AO105" s="471"/>
      <c r="AP105" s="471"/>
      <c r="AQ105" s="471"/>
      <c r="AR105" s="471"/>
      <c r="AS105" s="471"/>
      <c r="AT105" s="471"/>
      <c r="AU105" s="471"/>
      <c r="AV105" s="471"/>
      <c r="AW105" s="471"/>
      <c r="AX105" s="471"/>
      <c r="AY105" s="471"/>
      <c r="AZ105" s="471"/>
      <c r="BA105" s="471"/>
      <c r="BB105" s="471"/>
      <c r="BC105" s="471"/>
      <c r="BD105" s="471"/>
      <c r="BE105" s="471"/>
      <c r="BF105" s="471"/>
      <c r="BG105" s="471"/>
      <c r="BH105" s="471"/>
      <c r="BI105" s="471"/>
      <c r="BJ105" s="471"/>
      <c r="BK105" s="471"/>
      <c r="BL105" s="471"/>
      <c r="BM105" s="471"/>
      <c r="BN105" s="471"/>
      <c r="BO105" s="471"/>
      <c r="BP105" s="471"/>
      <c r="BQ105" s="471"/>
      <c r="BR105" s="471"/>
      <c r="BS105" s="471"/>
      <c r="BT105" s="471"/>
      <c r="BU105" s="471"/>
      <c r="BV105" s="471"/>
      <c r="BW105" s="471"/>
      <c r="BX105" s="471"/>
      <c r="BY105" s="471"/>
      <c r="BZ105" s="471"/>
      <c r="CA105" s="471"/>
      <c r="CB105" s="471"/>
      <c r="CC105" s="471"/>
      <c r="CD105" s="471"/>
      <c r="CE105" s="471"/>
      <c r="CF105" s="471"/>
      <c r="CG105" s="471"/>
      <c r="CH105" s="471"/>
      <c r="CI105" s="471"/>
      <c r="CJ105" s="471"/>
      <c r="CK105" s="471"/>
      <c r="CL105" s="471"/>
      <c r="CM105" s="471"/>
      <c r="CN105" s="471"/>
      <c r="CO105" s="471"/>
      <c r="CP105" s="471"/>
      <c r="CQ105" s="471"/>
      <c r="CR105" s="471"/>
      <c r="CS105" s="471"/>
      <c r="CT105" s="471"/>
      <c r="CU105" s="471"/>
      <c r="CV105" s="471"/>
      <c r="CW105" s="471"/>
      <c r="CX105" s="471"/>
      <c r="CY105" s="471"/>
      <c r="CZ105" s="471"/>
      <c r="DA105" s="471"/>
      <c r="DB105" s="471"/>
      <c r="DC105" s="471"/>
      <c r="DD105" s="471"/>
      <c r="DE105" s="471"/>
      <c r="DF105" s="471"/>
      <c r="DG105" s="471"/>
      <c r="DH105" s="471"/>
      <c r="DI105" s="471"/>
      <c r="DJ105" s="471"/>
      <c r="DK105" s="471"/>
      <c r="DL105" s="471"/>
      <c r="DM105" s="471"/>
      <c r="DN105" s="471"/>
      <c r="DO105" s="471"/>
      <c r="DP105" s="471"/>
      <c r="DQ105" s="471"/>
      <c r="DR105" s="471"/>
      <c r="DS105" s="471"/>
      <c r="DT105" s="471"/>
      <c r="DU105" s="471"/>
      <c r="DV105" s="471"/>
      <c r="DW105" s="471"/>
      <c r="DX105" s="471"/>
      <c r="DY105" s="471"/>
      <c r="DZ105" s="471"/>
      <c r="EA105" s="471"/>
      <c r="EB105" s="471"/>
      <c r="EC105" s="471"/>
      <c r="ED105" s="471"/>
      <c r="EE105" s="471"/>
      <c r="EF105" s="471"/>
      <c r="EG105" s="471"/>
      <c r="EH105" s="471"/>
      <c r="EI105" s="471"/>
      <c r="EJ105" s="471"/>
      <c r="EK105" s="471"/>
      <c r="EL105" s="471"/>
      <c r="EM105" s="471"/>
      <c r="EN105" s="471"/>
      <c r="EO105" s="471"/>
      <c r="EP105" s="471"/>
      <c r="EQ105" s="471"/>
      <c r="ER105" s="471"/>
      <c r="ES105" s="471"/>
      <c r="ET105" s="471"/>
      <c r="EU105" s="471"/>
      <c r="EV105" s="471"/>
      <c r="EW105" s="471"/>
      <c r="EX105" s="471"/>
      <c r="EY105" s="471"/>
      <c r="EZ105" s="471"/>
      <c r="FA105" s="471"/>
      <c r="FB105" s="471"/>
      <c r="FC105" s="471"/>
      <c r="FD105" s="471"/>
      <c r="FE105" s="471"/>
      <c r="FF105" s="471"/>
      <c r="FG105" s="471"/>
      <c r="FH105" s="471"/>
      <c r="FI105" s="471"/>
      <c r="FJ105" s="471"/>
      <c r="FK105" s="471"/>
      <c r="FL105" s="471"/>
      <c r="FM105" s="471"/>
      <c r="FN105" s="471"/>
      <c r="FO105" s="471"/>
      <c r="FP105" s="471"/>
      <c r="FQ105" s="471"/>
      <c r="FR105" s="471"/>
      <c r="FS105" s="471"/>
      <c r="FT105" s="471"/>
      <c r="FU105" s="471"/>
      <c r="FV105" s="471"/>
      <c r="FW105" s="471"/>
      <c r="FX105" s="471"/>
      <c r="FY105" s="471"/>
      <c r="FZ105" s="471"/>
      <c r="GA105" s="471"/>
      <c r="GB105" s="471"/>
      <c r="GC105" s="471"/>
      <c r="GD105" s="471"/>
      <c r="GE105" s="471"/>
      <c r="GF105" s="471"/>
      <c r="GG105" s="471"/>
      <c r="GH105" s="471"/>
      <c r="GI105" s="471"/>
      <c r="GJ105" s="471"/>
      <c r="GK105" s="471"/>
      <c r="GL105" s="471"/>
      <c r="GM105" s="471"/>
      <c r="GN105" s="471"/>
      <c r="GO105" s="471"/>
      <c r="GP105" s="471"/>
      <c r="GQ105" s="471"/>
      <c r="GR105" s="471"/>
      <c r="GS105" s="471"/>
      <c r="GT105" s="471"/>
      <c r="GU105" s="471"/>
      <c r="GV105" s="471"/>
      <c r="GW105" s="471"/>
      <c r="GX105" s="471"/>
      <c r="GY105" s="471"/>
      <c r="GZ105" s="471"/>
      <c r="HA105" s="471"/>
      <c r="HB105" s="471"/>
      <c r="HC105" s="471"/>
      <c r="HD105" s="471"/>
      <c r="HE105" s="471"/>
      <c r="HF105" s="471"/>
      <c r="HG105" s="471"/>
      <c r="HH105" s="471"/>
      <c r="HI105" s="471"/>
      <c r="HJ105" s="471"/>
      <c r="HK105" s="471"/>
      <c r="HL105" s="471"/>
      <c r="HM105" s="471"/>
      <c r="HN105" s="471"/>
      <c r="HO105" s="471"/>
      <c r="HP105" s="471"/>
      <c r="HQ105" s="471"/>
      <c r="HR105" s="471"/>
      <c r="HS105" s="471"/>
      <c r="HT105" s="471"/>
      <c r="HU105" s="471"/>
      <c r="HV105" s="471"/>
      <c r="HW105" s="471"/>
      <c r="HX105" s="471"/>
      <c r="HY105" s="471"/>
      <c r="HZ105" s="471"/>
      <c r="IA105" s="471"/>
      <c r="IB105" s="471"/>
      <c r="IC105" s="471"/>
      <c r="ID105" s="471"/>
      <c r="IE105" s="471"/>
      <c r="IF105" s="471"/>
      <c r="IG105" s="471"/>
      <c r="IH105" s="471"/>
      <c r="II105" s="471"/>
      <c r="IJ105" s="471"/>
      <c r="IK105" s="471"/>
      <c r="IL105" s="471"/>
      <c r="IM105" s="471"/>
      <c r="IN105" s="471"/>
      <c r="IO105" s="471"/>
    </row>
    <row r="106" spans="1:249">
      <c r="A106" s="492" t="s">
        <v>340</v>
      </c>
      <c r="B106" s="381"/>
      <c r="C106" s="381"/>
      <c r="D106" s="381"/>
      <c r="E106" s="381"/>
      <c r="F106" s="381"/>
      <c r="G106" s="381"/>
      <c r="H106" s="381"/>
      <c r="I106" s="381"/>
      <c r="J106" s="381"/>
      <c r="K106" s="381"/>
      <c r="L106" s="381"/>
      <c r="M106" s="381"/>
      <c r="N106" s="381"/>
      <c r="O106" s="381"/>
      <c r="P106" s="381"/>
      <c r="Q106" s="385"/>
      <c r="R106" s="471"/>
      <c r="S106" s="471"/>
      <c r="T106" s="471"/>
      <c r="U106" s="471"/>
      <c r="V106" s="471"/>
      <c r="W106" s="471"/>
      <c r="X106" s="471"/>
      <c r="Y106" s="471"/>
      <c r="Z106" s="471"/>
      <c r="AA106" s="471"/>
      <c r="AB106" s="471"/>
      <c r="AC106" s="471"/>
      <c r="AD106" s="471"/>
      <c r="AE106" s="471"/>
      <c r="AF106" s="471"/>
      <c r="AG106" s="471"/>
      <c r="AH106" s="471"/>
      <c r="AI106" s="471"/>
      <c r="AJ106" s="471"/>
      <c r="AK106" s="471"/>
      <c r="AL106" s="471"/>
      <c r="AM106" s="471"/>
      <c r="AN106" s="471"/>
      <c r="AO106" s="471"/>
      <c r="AP106" s="471"/>
      <c r="AQ106" s="471"/>
      <c r="AR106" s="471"/>
      <c r="AS106" s="471"/>
      <c r="AT106" s="471"/>
      <c r="AU106" s="471"/>
      <c r="AV106" s="471"/>
      <c r="AW106" s="471"/>
      <c r="AX106" s="471"/>
      <c r="AY106" s="471"/>
      <c r="AZ106" s="471"/>
      <c r="BA106" s="471"/>
      <c r="BB106" s="471"/>
      <c r="BC106" s="471"/>
      <c r="BD106" s="471"/>
      <c r="BE106" s="471"/>
      <c r="BF106" s="471"/>
      <c r="BG106" s="471"/>
      <c r="BH106" s="471"/>
      <c r="BI106" s="471"/>
      <c r="BJ106" s="471"/>
      <c r="BK106" s="471"/>
      <c r="BL106" s="471"/>
      <c r="BM106" s="471"/>
      <c r="BN106" s="471"/>
      <c r="BO106" s="471"/>
      <c r="BP106" s="471"/>
      <c r="BQ106" s="471"/>
      <c r="BR106" s="471"/>
      <c r="BS106" s="471"/>
      <c r="BT106" s="471"/>
      <c r="BU106" s="471"/>
      <c r="BV106" s="471"/>
      <c r="BW106" s="471"/>
      <c r="BX106" s="471"/>
      <c r="BY106" s="471"/>
      <c r="BZ106" s="471"/>
      <c r="CA106" s="471"/>
      <c r="CB106" s="471"/>
      <c r="CC106" s="471"/>
      <c r="CD106" s="471"/>
      <c r="CE106" s="471"/>
      <c r="CF106" s="471"/>
      <c r="CG106" s="471"/>
      <c r="CH106" s="471"/>
      <c r="CI106" s="471"/>
      <c r="CJ106" s="471"/>
      <c r="CK106" s="471"/>
      <c r="CL106" s="471"/>
      <c r="CM106" s="471"/>
      <c r="CN106" s="471"/>
      <c r="CO106" s="471"/>
      <c r="CP106" s="471"/>
      <c r="CQ106" s="471"/>
      <c r="CR106" s="471"/>
      <c r="CS106" s="471"/>
      <c r="CT106" s="471"/>
      <c r="CU106" s="471"/>
      <c r="CV106" s="471"/>
      <c r="CW106" s="471"/>
      <c r="CX106" s="471"/>
      <c r="CY106" s="471"/>
      <c r="CZ106" s="471"/>
      <c r="DA106" s="471"/>
      <c r="DB106" s="471"/>
      <c r="DC106" s="471"/>
      <c r="DD106" s="471"/>
      <c r="DE106" s="471"/>
      <c r="DF106" s="471"/>
      <c r="DG106" s="471"/>
      <c r="DH106" s="471"/>
      <c r="DI106" s="471"/>
      <c r="DJ106" s="471"/>
      <c r="DK106" s="471"/>
      <c r="DL106" s="471"/>
      <c r="DM106" s="471"/>
      <c r="DN106" s="471"/>
      <c r="DO106" s="471"/>
      <c r="DP106" s="471"/>
      <c r="DQ106" s="471"/>
      <c r="DR106" s="471"/>
      <c r="DS106" s="471"/>
      <c r="DT106" s="471"/>
      <c r="DU106" s="471"/>
      <c r="DV106" s="471"/>
      <c r="DW106" s="471"/>
      <c r="DX106" s="471"/>
      <c r="DY106" s="471"/>
      <c r="DZ106" s="471"/>
      <c r="EA106" s="471"/>
      <c r="EB106" s="471"/>
      <c r="EC106" s="471"/>
      <c r="ED106" s="471"/>
      <c r="EE106" s="471"/>
      <c r="EF106" s="471"/>
      <c r="EG106" s="471"/>
      <c r="EH106" s="471"/>
      <c r="EI106" s="471"/>
      <c r="EJ106" s="471"/>
      <c r="EK106" s="471"/>
      <c r="EL106" s="471"/>
      <c r="EM106" s="471"/>
      <c r="EN106" s="471"/>
      <c r="EO106" s="471"/>
      <c r="EP106" s="471"/>
      <c r="EQ106" s="471"/>
      <c r="ER106" s="471"/>
      <c r="ES106" s="471"/>
      <c r="ET106" s="471"/>
      <c r="EU106" s="471"/>
      <c r="EV106" s="471"/>
      <c r="EW106" s="471"/>
      <c r="EX106" s="471"/>
      <c r="EY106" s="471"/>
      <c r="EZ106" s="471"/>
      <c r="FA106" s="471"/>
      <c r="FB106" s="471"/>
      <c r="FC106" s="471"/>
      <c r="FD106" s="471"/>
      <c r="FE106" s="471"/>
      <c r="FF106" s="471"/>
      <c r="FG106" s="471"/>
      <c r="FH106" s="471"/>
      <c r="FI106" s="471"/>
      <c r="FJ106" s="471"/>
      <c r="FK106" s="471"/>
      <c r="FL106" s="471"/>
      <c r="FM106" s="471"/>
      <c r="FN106" s="471"/>
      <c r="FO106" s="471"/>
      <c r="FP106" s="471"/>
      <c r="FQ106" s="471"/>
      <c r="FR106" s="471"/>
      <c r="FS106" s="471"/>
      <c r="FT106" s="471"/>
      <c r="FU106" s="471"/>
      <c r="FV106" s="471"/>
      <c r="FW106" s="471"/>
      <c r="FX106" s="471"/>
      <c r="FY106" s="471"/>
      <c r="FZ106" s="471"/>
      <c r="GA106" s="471"/>
      <c r="GB106" s="471"/>
      <c r="GC106" s="471"/>
      <c r="GD106" s="471"/>
      <c r="GE106" s="471"/>
      <c r="GF106" s="471"/>
      <c r="GG106" s="471"/>
      <c r="GH106" s="471"/>
      <c r="GI106" s="471"/>
      <c r="GJ106" s="471"/>
      <c r="GK106" s="471"/>
      <c r="GL106" s="471"/>
      <c r="GM106" s="471"/>
      <c r="GN106" s="471"/>
      <c r="GO106" s="471"/>
      <c r="GP106" s="471"/>
      <c r="GQ106" s="471"/>
      <c r="GR106" s="471"/>
      <c r="GS106" s="471"/>
      <c r="GT106" s="471"/>
      <c r="GU106" s="471"/>
      <c r="GV106" s="471"/>
      <c r="GW106" s="471"/>
      <c r="GX106" s="471"/>
      <c r="GY106" s="471"/>
      <c r="GZ106" s="471"/>
      <c r="HA106" s="471"/>
      <c r="HB106" s="471"/>
      <c r="HC106" s="471"/>
      <c r="HD106" s="471"/>
      <c r="HE106" s="471"/>
      <c r="HF106" s="471"/>
      <c r="HG106" s="471"/>
      <c r="HH106" s="471"/>
      <c r="HI106" s="471"/>
      <c r="HJ106" s="471"/>
      <c r="HK106" s="471"/>
      <c r="HL106" s="471"/>
      <c r="HM106" s="471"/>
      <c r="HN106" s="471"/>
      <c r="HO106" s="471"/>
      <c r="HP106" s="471"/>
      <c r="HQ106" s="471"/>
      <c r="HR106" s="471"/>
      <c r="HS106" s="471"/>
      <c r="HT106" s="471"/>
      <c r="HU106" s="471"/>
      <c r="HV106" s="471"/>
      <c r="HW106" s="471"/>
      <c r="HX106" s="471"/>
      <c r="HY106" s="471"/>
      <c r="HZ106" s="471"/>
      <c r="IA106" s="471"/>
      <c r="IB106" s="471"/>
      <c r="IC106" s="471"/>
      <c r="ID106" s="471"/>
      <c r="IE106" s="471"/>
      <c r="IF106" s="471"/>
      <c r="IG106" s="471"/>
      <c r="IH106" s="471"/>
      <c r="II106" s="471"/>
      <c r="IJ106" s="471"/>
      <c r="IK106" s="471"/>
      <c r="IL106" s="471"/>
      <c r="IM106" s="471"/>
      <c r="IN106" s="471"/>
      <c r="IO106" s="471"/>
    </row>
    <row r="107" spans="1:249" s="432" customFormat="1">
      <c r="A107" s="450" t="s">
        <v>393</v>
      </c>
      <c r="B107" s="403"/>
      <c r="C107" s="403"/>
      <c r="D107" s="403"/>
      <c r="E107" s="403"/>
      <c r="F107" s="403"/>
      <c r="G107" s="403"/>
      <c r="H107" s="403"/>
      <c r="I107" s="403"/>
      <c r="J107" s="403"/>
      <c r="K107" s="403"/>
      <c r="L107" s="403"/>
      <c r="M107" s="403"/>
      <c r="N107" s="403"/>
      <c r="O107" s="403"/>
      <c r="P107" s="403"/>
      <c r="Q107" s="389"/>
      <c r="R107" s="471"/>
      <c r="S107" s="471"/>
      <c r="T107" s="471"/>
      <c r="U107" s="471"/>
      <c r="V107" s="471"/>
      <c r="W107" s="471"/>
      <c r="X107" s="471"/>
      <c r="Y107" s="471"/>
      <c r="Z107" s="471"/>
      <c r="AA107" s="471"/>
      <c r="AB107" s="471"/>
      <c r="AC107" s="471"/>
      <c r="AD107" s="471"/>
      <c r="AE107" s="471"/>
      <c r="AF107" s="471"/>
      <c r="AG107" s="471"/>
      <c r="AH107" s="471"/>
      <c r="AI107" s="471"/>
      <c r="AJ107" s="471"/>
      <c r="AK107" s="471"/>
      <c r="AL107" s="471"/>
      <c r="AM107" s="471"/>
      <c r="AN107" s="471"/>
      <c r="AO107" s="471"/>
      <c r="AP107" s="471"/>
      <c r="AQ107" s="471"/>
      <c r="AR107" s="471"/>
      <c r="AS107" s="471"/>
      <c r="AT107" s="471"/>
      <c r="AU107" s="471"/>
      <c r="AV107" s="471"/>
      <c r="AW107" s="471"/>
      <c r="AX107" s="471"/>
      <c r="AY107" s="471"/>
      <c r="AZ107" s="471"/>
      <c r="BA107" s="471"/>
      <c r="BB107" s="471"/>
      <c r="BC107" s="471"/>
      <c r="BD107" s="471"/>
      <c r="BE107" s="471"/>
      <c r="BF107" s="471"/>
      <c r="BG107" s="471"/>
      <c r="BH107" s="471"/>
      <c r="BI107" s="471"/>
      <c r="BJ107" s="471"/>
      <c r="BK107" s="471"/>
      <c r="BL107" s="471"/>
      <c r="BM107" s="471"/>
      <c r="BN107" s="471"/>
      <c r="BO107" s="471"/>
      <c r="BP107" s="471"/>
      <c r="BQ107" s="471"/>
      <c r="BR107" s="471"/>
      <c r="BS107" s="471"/>
      <c r="BT107" s="471"/>
      <c r="BU107" s="471"/>
      <c r="BV107" s="471"/>
      <c r="BW107" s="471"/>
      <c r="BX107" s="471"/>
      <c r="BY107" s="471"/>
      <c r="BZ107" s="471"/>
      <c r="CA107" s="471"/>
      <c r="CB107" s="471"/>
      <c r="CC107" s="471"/>
      <c r="CD107" s="471"/>
      <c r="CE107" s="471"/>
      <c r="CF107" s="471"/>
      <c r="CG107" s="471"/>
      <c r="CH107" s="471"/>
      <c r="CI107" s="471"/>
      <c r="CJ107" s="471"/>
      <c r="CK107" s="471"/>
      <c r="CL107" s="471"/>
      <c r="CM107" s="471"/>
      <c r="CN107" s="471"/>
      <c r="CO107" s="471"/>
      <c r="CP107" s="471"/>
      <c r="CQ107" s="471"/>
      <c r="CR107" s="471"/>
      <c r="CS107" s="471"/>
      <c r="CT107" s="471"/>
      <c r="CU107" s="471"/>
      <c r="CV107" s="471"/>
      <c r="CW107" s="471"/>
      <c r="CX107" s="471"/>
      <c r="CY107" s="471"/>
      <c r="CZ107" s="471"/>
      <c r="DA107" s="471"/>
      <c r="DB107" s="471"/>
      <c r="DC107" s="471"/>
      <c r="DD107" s="471"/>
      <c r="DE107" s="471"/>
      <c r="DF107" s="471"/>
      <c r="DG107" s="471"/>
      <c r="DH107" s="471"/>
      <c r="DI107" s="471"/>
      <c r="DJ107" s="471"/>
      <c r="DK107" s="471"/>
      <c r="DL107" s="471"/>
      <c r="DM107" s="471"/>
      <c r="DN107" s="471"/>
      <c r="DO107" s="471"/>
      <c r="DP107" s="471"/>
      <c r="DQ107" s="471"/>
      <c r="DR107" s="471"/>
      <c r="DS107" s="471"/>
      <c r="DT107" s="471"/>
      <c r="DU107" s="471"/>
      <c r="DV107" s="471"/>
      <c r="DW107" s="471"/>
      <c r="DX107" s="471"/>
      <c r="DY107" s="471"/>
      <c r="DZ107" s="471"/>
      <c r="EA107" s="471"/>
      <c r="EB107" s="471"/>
      <c r="EC107" s="471"/>
      <c r="ED107" s="471"/>
      <c r="EE107" s="471"/>
      <c r="EF107" s="471"/>
      <c r="EG107" s="471"/>
      <c r="EH107" s="471"/>
      <c r="EI107" s="471"/>
      <c r="EJ107" s="471"/>
      <c r="EK107" s="471"/>
      <c r="EL107" s="471"/>
      <c r="EM107" s="471"/>
      <c r="EN107" s="471"/>
      <c r="EO107" s="471"/>
      <c r="EP107" s="471"/>
      <c r="EQ107" s="471"/>
      <c r="ER107" s="471"/>
      <c r="ES107" s="471"/>
      <c r="ET107" s="471"/>
      <c r="EU107" s="471"/>
      <c r="EV107" s="471"/>
      <c r="EW107" s="471"/>
      <c r="EX107" s="471"/>
      <c r="EY107" s="471"/>
      <c r="EZ107" s="471"/>
      <c r="FA107" s="471"/>
      <c r="FB107" s="471"/>
      <c r="FC107" s="471"/>
      <c r="FD107" s="471"/>
      <c r="FE107" s="471"/>
      <c r="FF107" s="471"/>
      <c r="FG107" s="471"/>
      <c r="FH107" s="471"/>
      <c r="FI107" s="471"/>
      <c r="FJ107" s="471"/>
      <c r="FK107" s="471"/>
      <c r="FL107" s="471"/>
      <c r="FM107" s="471"/>
      <c r="FN107" s="471"/>
      <c r="FO107" s="471"/>
      <c r="FP107" s="471"/>
      <c r="FQ107" s="471"/>
      <c r="FR107" s="471"/>
      <c r="FS107" s="471"/>
      <c r="FT107" s="471"/>
      <c r="FU107" s="471"/>
      <c r="FV107" s="471"/>
      <c r="FW107" s="471"/>
      <c r="FX107" s="471"/>
      <c r="FY107" s="471"/>
      <c r="FZ107" s="471"/>
      <c r="GA107" s="471"/>
      <c r="GB107" s="471"/>
      <c r="GC107" s="471"/>
      <c r="GD107" s="471"/>
      <c r="GE107" s="471"/>
      <c r="GF107" s="471"/>
      <c r="GG107" s="471"/>
      <c r="GH107" s="471"/>
      <c r="GI107" s="471"/>
      <c r="GJ107" s="471"/>
      <c r="GK107" s="471"/>
      <c r="GL107" s="471"/>
      <c r="GM107" s="471"/>
      <c r="GN107" s="471"/>
      <c r="GO107" s="471"/>
      <c r="GP107" s="471"/>
      <c r="GQ107" s="471"/>
      <c r="GR107" s="471"/>
      <c r="GS107" s="471"/>
      <c r="GT107" s="471"/>
      <c r="GU107" s="471"/>
      <c r="GV107" s="471"/>
      <c r="GW107" s="471"/>
      <c r="GX107" s="471"/>
      <c r="GY107" s="471"/>
      <c r="GZ107" s="471"/>
      <c r="HA107" s="471"/>
      <c r="HB107" s="471"/>
      <c r="HC107" s="471"/>
      <c r="HD107" s="471"/>
      <c r="HE107" s="471"/>
      <c r="HF107" s="471"/>
      <c r="HG107" s="471"/>
      <c r="HH107" s="471"/>
      <c r="HI107" s="471"/>
      <c r="HJ107" s="471"/>
      <c r="HK107" s="471"/>
      <c r="HL107" s="471"/>
      <c r="HM107" s="471"/>
      <c r="HN107" s="471"/>
      <c r="HO107" s="471"/>
      <c r="HP107" s="471"/>
      <c r="HQ107" s="471"/>
      <c r="HR107" s="471"/>
      <c r="HS107" s="471"/>
      <c r="HT107" s="471"/>
      <c r="HU107" s="471"/>
      <c r="HV107" s="471"/>
      <c r="HW107" s="471"/>
      <c r="HX107" s="471"/>
      <c r="HY107" s="471"/>
      <c r="HZ107" s="471"/>
      <c r="IA107" s="471"/>
      <c r="IB107" s="471"/>
      <c r="IC107" s="471"/>
      <c r="ID107" s="471"/>
      <c r="IE107" s="471"/>
      <c r="IF107" s="471"/>
      <c r="IG107" s="471"/>
      <c r="IH107" s="471"/>
      <c r="II107" s="471"/>
      <c r="IJ107" s="471"/>
      <c r="IK107" s="471"/>
      <c r="IL107" s="471"/>
      <c r="IM107" s="471"/>
      <c r="IN107" s="471"/>
      <c r="IO107" s="471"/>
    </row>
  </sheetData>
  <customSheetViews>
    <customSheetView guid="{5E264256-DB90-41BF-B930-D29429E030B6}" fitToPage="1">
      <selection activeCell="A12" sqref="A12"/>
      <colBreaks count="1" manualBreakCount="1">
        <brk id="17" max="1048575" man="1"/>
      </colBreaks>
      <pageMargins left="0.2" right="0.17" top="0.49875000000000003" bottom="0.75" header="0.3" footer="0.3"/>
      <pageSetup paperSize="9" scale="30" orientation="landscape" r:id="rId1"/>
      <headerFooter>
        <oddHeader>&amp;L&amp;"-,Regular"&amp;11UCO Bank&amp;C&amp;"-,Regular"&amp;11AMC, ATS &amp; other Cost&amp;R&amp;"-,Regular"&amp;11OBC/HO/DIT/RFP-CBS-UPG/16/2018-19 
dated 27/07/2018</oddHeader>
      </headerFooter>
    </customSheetView>
  </customSheetViews>
  <mergeCells count="15">
    <mergeCell ref="B2:D2"/>
    <mergeCell ref="E2:G2"/>
    <mergeCell ref="A101:A102"/>
    <mergeCell ref="B101:D101"/>
    <mergeCell ref="E101:G101"/>
    <mergeCell ref="A1:A3"/>
    <mergeCell ref="B1:P1"/>
    <mergeCell ref="H101:J101"/>
    <mergeCell ref="K101:M101"/>
    <mergeCell ref="N101:P101"/>
    <mergeCell ref="Q101:Q102"/>
    <mergeCell ref="H2:J2"/>
    <mergeCell ref="K2:M2"/>
    <mergeCell ref="N2:P2"/>
    <mergeCell ref="Q1:Q3"/>
  </mergeCells>
  <pageMargins left="0.2" right="0.17" top="0.49875000000000003" bottom="0.75" header="0.3" footer="0.3"/>
  <pageSetup paperSize="9" scale="57" fitToHeight="0" orientation="landscape" r:id="rId2"/>
  <headerFooter>
    <oddHeader>&amp;L&amp;"-,Regular"&amp;11UCO Bank&amp;C&amp;"-,Regular"&amp;11AMC, ATS &amp; other Cost</oddHeader>
  </headerFooter>
  <colBreaks count="1" manualBreakCount="1">
    <brk id="17" max="1048575" man="1"/>
  </col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pageSetUpPr fitToPage="1"/>
  </sheetPr>
  <dimension ref="A1:W19"/>
  <sheetViews>
    <sheetView topLeftCell="O3" zoomScaleNormal="100" workbookViewId="0">
      <selection activeCell="X5" sqref="X5"/>
    </sheetView>
  </sheetViews>
  <sheetFormatPr defaultColWidth="9.140625" defaultRowHeight="15"/>
  <cols>
    <col min="1" max="1" width="31.5703125" style="493" customWidth="1"/>
    <col min="2" max="2" width="12.5703125" style="493" customWidth="1"/>
    <col min="3" max="3" width="15.85546875" style="493" customWidth="1"/>
    <col min="4" max="5" width="14.85546875" style="493" customWidth="1"/>
    <col min="6" max="6" width="17.85546875" style="493" customWidth="1"/>
    <col min="7" max="7" width="15.85546875" style="493" customWidth="1"/>
    <col min="8" max="9" width="14.85546875" style="493" customWidth="1"/>
    <col min="10" max="10" width="17.85546875" style="493" customWidth="1"/>
    <col min="11" max="11" width="15.85546875" style="493" customWidth="1"/>
    <col min="12" max="21" width="14.85546875" style="493" customWidth="1"/>
    <col min="22" max="22" width="18" style="493" customWidth="1"/>
    <col min="23" max="23" width="17.5703125" style="476" customWidth="1"/>
    <col min="24" max="16384" width="9.140625" style="476"/>
  </cols>
  <sheetData>
    <row r="1" spans="1:23" ht="15" customHeight="1">
      <c r="A1" s="604"/>
      <c r="B1" s="496"/>
      <c r="C1" s="608" t="s">
        <v>385</v>
      </c>
      <c r="D1" s="608"/>
      <c r="E1" s="608"/>
      <c r="F1" s="608"/>
      <c r="G1" s="608"/>
      <c r="H1" s="608"/>
      <c r="I1" s="608"/>
      <c r="J1" s="608"/>
      <c r="K1" s="608"/>
      <c r="L1" s="608"/>
      <c r="M1" s="608"/>
      <c r="N1" s="608"/>
      <c r="O1" s="608"/>
      <c r="P1" s="608"/>
      <c r="Q1" s="608"/>
      <c r="R1" s="608"/>
      <c r="S1" s="608"/>
      <c r="T1" s="608"/>
      <c r="U1" s="608"/>
      <c r="V1" s="608"/>
      <c r="W1" s="606" t="s">
        <v>389</v>
      </c>
    </row>
    <row r="2" spans="1:23">
      <c r="A2" s="604"/>
      <c r="B2" s="496"/>
      <c r="C2" s="538" t="s">
        <v>343</v>
      </c>
      <c r="D2" s="538"/>
      <c r="E2" s="538"/>
      <c r="F2" s="538"/>
      <c r="G2" s="538" t="s">
        <v>344</v>
      </c>
      <c r="H2" s="538"/>
      <c r="I2" s="538"/>
      <c r="J2" s="538"/>
      <c r="K2" s="557" t="s">
        <v>345</v>
      </c>
      <c r="L2" s="558"/>
      <c r="M2" s="558"/>
      <c r="N2" s="558"/>
      <c r="O2" s="558" t="s">
        <v>346</v>
      </c>
      <c r="P2" s="558"/>
      <c r="Q2" s="558"/>
      <c r="R2" s="558"/>
      <c r="S2" s="558" t="s">
        <v>347</v>
      </c>
      <c r="T2" s="558"/>
      <c r="U2" s="558"/>
      <c r="V2" s="559"/>
      <c r="W2" s="606"/>
    </row>
    <row r="3" spans="1:23" ht="60">
      <c r="A3" s="605"/>
      <c r="B3" s="497" t="s">
        <v>410</v>
      </c>
      <c r="C3" s="478" t="s">
        <v>394</v>
      </c>
      <c r="D3" s="478" t="s">
        <v>73</v>
      </c>
      <c r="E3" s="478" t="s">
        <v>74</v>
      </c>
      <c r="F3" s="478" t="s">
        <v>75</v>
      </c>
      <c r="G3" s="478" t="s">
        <v>394</v>
      </c>
      <c r="H3" s="478" t="s">
        <v>73</v>
      </c>
      <c r="I3" s="478" t="s">
        <v>74</v>
      </c>
      <c r="J3" s="478" t="s">
        <v>75</v>
      </c>
      <c r="K3" s="478" t="s">
        <v>394</v>
      </c>
      <c r="L3" s="478" t="s">
        <v>73</v>
      </c>
      <c r="M3" s="478" t="s">
        <v>74</v>
      </c>
      <c r="N3" s="478" t="s">
        <v>75</v>
      </c>
      <c r="O3" s="478" t="s">
        <v>394</v>
      </c>
      <c r="P3" s="478" t="s">
        <v>73</v>
      </c>
      <c r="Q3" s="478" t="s">
        <v>74</v>
      </c>
      <c r="R3" s="478" t="s">
        <v>75</v>
      </c>
      <c r="S3" s="478" t="s">
        <v>394</v>
      </c>
      <c r="T3" s="478" t="s">
        <v>73</v>
      </c>
      <c r="U3" s="478" t="s">
        <v>74</v>
      </c>
      <c r="V3" s="478" t="s">
        <v>75</v>
      </c>
      <c r="W3" s="607"/>
    </row>
    <row r="4" spans="1:23">
      <c r="A4" s="447" t="s">
        <v>348</v>
      </c>
      <c r="B4" s="447"/>
      <c r="C4" s="447"/>
      <c r="D4" s="447"/>
      <c r="E4" s="447"/>
      <c r="F4" s="447"/>
      <c r="G4" s="447"/>
      <c r="H4" s="447"/>
      <c r="I4" s="447"/>
      <c r="J4" s="447"/>
      <c r="K4" s="447"/>
      <c r="L4" s="447"/>
      <c r="M4" s="447"/>
      <c r="N4" s="447"/>
      <c r="O4" s="447"/>
      <c r="P4" s="447"/>
      <c r="Q4" s="447"/>
      <c r="R4" s="447"/>
      <c r="S4" s="447"/>
      <c r="T4" s="447"/>
      <c r="U4" s="447"/>
      <c r="V4" s="447"/>
      <c r="W4" s="447"/>
    </row>
    <row r="5" spans="1:23">
      <c r="A5" s="498" t="s">
        <v>499</v>
      </c>
      <c r="B5" s="498" t="s">
        <v>500</v>
      </c>
      <c r="C5" s="434"/>
      <c r="D5" s="434"/>
      <c r="E5" s="434"/>
      <c r="F5" s="434"/>
      <c r="G5" s="434"/>
      <c r="H5" s="498">
        <v>1</v>
      </c>
      <c r="I5" s="498">
        <v>1</v>
      </c>
      <c r="J5" s="434"/>
      <c r="K5" s="434"/>
      <c r="L5" s="498">
        <v>1</v>
      </c>
      <c r="M5" s="498">
        <v>1</v>
      </c>
      <c r="N5" s="434"/>
      <c r="O5" s="434"/>
      <c r="P5" s="498">
        <v>1</v>
      </c>
      <c r="Q5" s="498">
        <v>1</v>
      </c>
      <c r="R5" s="434"/>
      <c r="S5" s="434"/>
      <c r="T5" s="498">
        <v>1</v>
      </c>
      <c r="U5" s="498">
        <v>1</v>
      </c>
      <c r="V5" s="434"/>
      <c r="W5" s="434"/>
    </row>
    <row r="6" spans="1:23" ht="45">
      <c r="A6" s="498" t="s">
        <v>530</v>
      </c>
      <c r="B6" s="498" t="s">
        <v>411</v>
      </c>
      <c r="C6" s="434"/>
      <c r="D6" s="434"/>
      <c r="E6" s="434"/>
      <c r="F6" s="434"/>
      <c r="G6" s="434"/>
      <c r="H6" s="498">
        <v>1</v>
      </c>
      <c r="I6" s="498">
        <v>3</v>
      </c>
      <c r="J6" s="434"/>
      <c r="K6" s="434"/>
      <c r="L6" s="498">
        <v>1</v>
      </c>
      <c r="M6" s="498">
        <v>3</v>
      </c>
      <c r="N6" s="434"/>
      <c r="O6" s="434"/>
      <c r="P6" s="498">
        <v>1</v>
      </c>
      <c r="Q6" s="498">
        <v>3</v>
      </c>
      <c r="R6" s="434"/>
      <c r="S6" s="434"/>
      <c r="T6" s="498">
        <v>1</v>
      </c>
      <c r="U6" s="498">
        <v>3</v>
      </c>
      <c r="V6" s="434"/>
      <c r="W6" s="434"/>
    </row>
    <row r="7" spans="1:23" ht="45">
      <c r="A7" s="498" t="s">
        <v>530</v>
      </c>
      <c r="B7" s="498" t="s">
        <v>412</v>
      </c>
      <c r="C7" s="434"/>
      <c r="D7" s="434"/>
      <c r="E7" s="434"/>
      <c r="F7" s="434"/>
      <c r="G7" s="434"/>
      <c r="H7" s="498">
        <v>1</v>
      </c>
      <c r="I7" s="498">
        <v>3</v>
      </c>
      <c r="J7" s="434"/>
      <c r="K7" s="434"/>
      <c r="L7" s="498">
        <v>1</v>
      </c>
      <c r="M7" s="498">
        <v>3</v>
      </c>
      <c r="N7" s="434"/>
      <c r="O7" s="434"/>
      <c r="P7" s="498">
        <v>1</v>
      </c>
      <c r="Q7" s="498">
        <v>3</v>
      </c>
      <c r="R7" s="434"/>
      <c r="S7" s="434"/>
      <c r="T7" s="498">
        <v>1</v>
      </c>
      <c r="U7" s="498">
        <v>3</v>
      </c>
      <c r="V7" s="434"/>
      <c r="W7" s="434"/>
    </row>
    <row r="8" spans="1:23" ht="45">
      <c r="A8" s="498" t="s">
        <v>531</v>
      </c>
      <c r="B8" s="498" t="s">
        <v>411</v>
      </c>
      <c r="C8" s="434"/>
      <c r="D8" s="434"/>
      <c r="E8" s="434"/>
      <c r="F8" s="434"/>
      <c r="G8" s="434"/>
      <c r="H8" s="498">
        <v>1</v>
      </c>
      <c r="I8" s="498">
        <v>3</v>
      </c>
      <c r="J8" s="434"/>
      <c r="K8" s="434"/>
      <c r="L8" s="498">
        <v>1</v>
      </c>
      <c r="M8" s="498">
        <v>3</v>
      </c>
      <c r="N8" s="434"/>
      <c r="O8" s="434"/>
      <c r="P8" s="498">
        <v>1</v>
      </c>
      <c r="Q8" s="498">
        <v>3</v>
      </c>
      <c r="R8" s="434"/>
      <c r="S8" s="434"/>
      <c r="T8" s="498">
        <v>1</v>
      </c>
      <c r="U8" s="498">
        <v>3</v>
      </c>
      <c r="V8" s="434"/>
      <c r="W8" s="434"/>
    </row>
    <row r="9" spans="1:23">
      <c r="A9" s="498" t="s">
        <v>501</v>
      </c>
      <c r="B9" s="498" t="s">
        <v>412</v>
      </c>
      <c r="C9" s="434"/>
      <c r="D9" s="434"/>
      <c r="E9" s="434"/>
      <c r="F9" s="434"/>
      <c r="G9" s="434"/>
      <c r="H9" s="498">
        <v>1</v>
      </c>
      <c r="I9" s="498">
        <v>3</v>
      </c>
      <c r="J9" s="434"/>
      <c r="K9" s="434"/>
      <c r="L9" s="498">
        <v>1</v>
      </c>
      <c r="M9" s="498">
        <v>3</v>
      </c>
      <c r="N9" s="434"/>
      <c r="O9" s="434"/>
      <c r="P9" s="498">
        <v>1</v>
      </c>
      <c r="Q9" s="498">
        <v>3</v>
      </c>
      <c r="R9" s="434"/>
      <c r="S9" s="434"/>
      <c r="T9" s="498">
        <v>1</v>
      </c>
      <c r="U9" s="498">
        <v>3</v>
      </c>
      <c r="V9" s="434"/>
      <c r="W9" s="434"/>
    </row>
    <row r="10" spans="1:23">
      <c r="A10" s="498" t="s">
        <v>502</v>
      </c>
      <c r="B10" s="498" t="s">
        <v>411</v>
      </c>
      <c r="C10" s="434"/>
      <c r="D10" s="434"/>
      <c r="E10" s="434"/>
      <c r="F10" s="434"/>
      <c r="G10" s="434"/>
      <c r="H10" s="498">
        <v>1</v>
      </c>
      <c r="I10" s="498">
        <v>3</v>
      </c>
      <c r="J10" s="434"/>
      <c r="K10" s="434"/>
      <c r="L10" s="498">
        <v>1</v>
      </c>
      <c r="M10" s="498">
        <v>3</v>
      </c>
      <c r="N10" s="434"/>
      <c r="O10" s="434"/>
      <c r="P10" s="498">
        <v>1</v>
      </c>
      <c r="Q10" s="498">
        <v>3</v>
      </c>
      <c r="R10" s="434"/>
      <c r="S10" s="434"/>
      <c r="T10" s="498">
        <v>1</v>
      </c>
      <c r="U10" s="498">
        <v>3</v>
      </c>
      <c r="V10" s="434"/>
      <c r="W10" s="434"/>
    </row>
    <row r="11" spans="1:23" ht="30">
      <c r="A11" s="498" t="s">
        <v>532</v>
      </c>
      <c r="B11" s="498" t="s">
        <v>507</v>
      </c>
      <c r="C11" s="434"/>
      <c r="D11" s="434"/>
      <c r="E11" s="434"/>
      <c r="F11" s="434"/>
      <c r="G11" s="434"/>
      <c r="H11" s="498">
        <v>1</v>
      </c>
      <c r="I11" s="498">
        <v>1</v>
      </c>
      <c r="J11" s="434"/>
      <c r="K11" s="434"/>
      <c r="L11" s="498">
        <v>1</v>
      </c>
      <c r="M11" s="498">
        <v>1</v>
      </c>
      <c r="N11" s="434"/>
      <c r="O11" s="434"/>
      <c r="P11" s="498">
        <v>1</v>
      </c>
      <c r="Q11" s="498">
        <v>1</v>
      </c>
      <c r="R11" s="434"/>
      <c r="S11" s="434"/>
      <c r="T11" s="498">
        <v>1</v>
      </c>
      <c r="U11" s="498">
        <v>1</v>
      </c>
      <c r="V11" s="434"/>
      <c r="W11" s="434"/>
    </row>
    <row r="12" spans="1:23" ht="30">
      <c r="A12" s="498" t="s">
        <v>503</v>
      </c>
      <c r="B12" s="498" t="s">
        <v>507</v>
      </c>
      <c r="C12" s="434"/>
      <c r="D12" s="434"/>
      <c r="E12" s="434"/>
      <c r="F12" s="434"/>
      <c r="G12" s="434"/>
      <c r="H12" s="498">
        <v>2</v>
      </c>
      <c r="I12" s="498">
        <v>3</v>
      </c>
      <c r="J12" s="434"/>
      <c r="K12" s="434"/>
      <c r="L12" s="498">
        <v>2</v>
      </c>
      <c r="M12" s="498">
        <v>3</v>
      </c>
      <c r="N12" s="434"/>
      <c r="O12" s="434"/>
      <c r="P12" s="498">
        <v>2</v>
      </c>
      <c r="Q12" s="498">
        <v>3</v>
      </c>
      <c r="R12" s="434"/>
      <c r="S12" s="434"/>
      <c r="T12" s="498">
        <v>2</v>
      </c>
      <c r="U12" s="498">
        <v>3</v>
      </c>
      <c r="V12" s="434"/>
      <c r="W12" s="434"/>
    </row>
    <row r="13" spans="1:23">
      <c r="A13" s="498" t="s">
        <v>390</v>
      </c>
      <c r="B13" s="498"/>
      <c r="C13" s="381"/>
      <c r="D13" s="498"/>
      <c r="E13" s="498"/>
      <c r="F13" s="381"/>
      <c r="G13" s="381"/>
      <c r="H13" s="498"/>
      <c r="I13" s="498"/>
      <c r="J13" s="382"/>
      <c r="K13" s="381"/>
      <c r="L13" s="498"/>
      <c r="M13" s="498"/>
      <c r="N13" s="382"/>
      <c r="O13" s="382"/>
      <c r="P13" s="498"/>
      <c r="Q13" s="498"/>
      <c r="R13" s="382"/>
      <c r="S13" s="382"/>
      <c r="T13" s="498"/>
      <c r="U13" s="498"/>
      <c r="V13" s="382"/>
      <c r="W13" s="381"/>
    </row>
    <row r="14" spans="1:23">
      <c r="A14" s="498" t="s">
        <v>390</v>
      </c>
      <c r="B14" s="498"/>
      <c r="C14" s="381"/>
      <c r="D14" s="498"/>
      <c r="E14" s="498"/>
      <c r="F14" s="381"/>
      <c r="G14" s="381"/>
      <c r="H14" s="485"/>
      <c r="I14" s="499"/>
      <c r="J14" s="382"/>
      <c r="K14" s="381"/>
      <c r="L14" s="485"/>
      <c r="M14" s="499"/>
      <c r="N14" s="382"/>
      <c r="O14" s="382"/>
      <c r="P14" s="499"/>
      <c r="Q14" s="499"/>
      <c r="R14" s="382"/>
      <c r="S14" s="382"/>
      <c r="T14" s="499"/>
      <c r="U14" s="499"/>
      <c r="V14" s="382"/>
      <c r="W14" s="381"/>
    </row>
    <row r="15" spans="1:23">
      <c r="A15" s="498" t="s">
        <v>390</v>
      </c>
      <c r="B15" s="498"/>
      <c r="C15" s="381"/>
      <c r="D15" s="485"/>
      <c r="E15" s="485"/>
      <c r="F15" s="381"/>
      <c r="G15" s="381"/>
      <c r="H15" s="485"/>
      <c r="I15" s="499"/>
      <c r="J15" s="382"/>
      <c r="K15" s="381"/>
      <c r="L15" s="485"/>
      <c r="M15" s="499"/>
      <c r="N15" s="382"/>
      <c r="O15" s="382"/>
      <c r="P15" s="499"/>
      <c r="Q15" s="499"/>
      <c r="R15" s="382"/>
      <c r="S15" s="382"/>
      <c r="T15" s="499"/>
      <c r="U15" s="499"/>
      <c r="V15" s="382"/>
      <c r="W15" s="381"/>
    </row>
    <row r="16" spans="1:23">
      <c r="A16" s="450" t="s">
        <v>393</v>
      </c>
      <c r="B16" s="450"/>
      <c r="C16" s="400"/>
      <c r="D16" s="500"/>
      <c r="E16" s="500"/>
      <c r="F16" s="400"/>
      <c r="G16" s="400"/>
      <c r="H16" s="500"/>
      <c r="I16" s="500"/>
      <c r="J16" s="400"/>
      <c r="K16" s="400"/>
      <c r="L16" s="500"/>
      <c r="M16" s="500"/>
      <c r="N16" s="400"/>
      <c r="O16" s="400"/>
      <c r="P16" s="500"/>
      <c r="Q16" s="500"/>
      <c r="R16" s="400"/>
      <c r="S16" s="400"/>
      <c r="T16" s="500"/>
      <c r="U16" s="500"/>
      <c r="V16" s="400"/>
      <c r="W16" s="400"/>
    </row>
    <row r="17" spans="4:12">
      <c r="D17" s="501"/>
      <c r="E17" s="501"/>
      <c r="K17" s="501"/>
      <c r="L17" s="501"/>
    </row>
    <row r="18" spans="4:12">
      <c r="E18" s="502"/>
      <c r="K18" s="501"/>
      <c r="L18" s="501"/>
    </row>
    <row r="19" spans="4:12">
      <c r="E19" s="502"/>
      <c r="F19" s="502"/>
      <c r="K19" s="501"/>
      <c r="L19" s="501"/>
    </row>
  </sheetData>
  <customSheetViews>
    <customSheetView guid="{5E264256-DB90-41BF-B930-D29429E030B6}" fitToPage="1" topLeftCell="A9">
      <selection activeCell="D27" sqref="D27"/>
      <pageMargins left="0.204166666666667" right="0.28999999999999998" top="0.5" bottom="0.75" header="0.3" footer="0.3"/>
      <pageSetup paperSize="9" scale="39" orientation="landscape" r:id="rId1"/>
      <headerFooter>
        <oddHeader>&amp;L&amp;"-,Regular"&amp;11UCO Bank&amp;C&amp;"-,Regular"&amp;11FM Manpower Cost&amp;R&amp;"-,Regular"&amp;11OBC/HO/DIT/RFP-CBS-UPG/16/2018-19 
dated 27/07/2018</oddHeader>
      </headerFooter>
    </customSheetView>
  </customSheetViews>
  <mergeCells count="8">
    <mergeCell ref="A1:A3"/>
    <mergeCell ref="W1:W3"/>
    <mergeCell ref="C1:V1"/>
    <mergeCell ref="C2:F2"/>
    <mergeCell ref="G2:J2"/>
    <mergeCell ref="K2:N2"/>
    <mergeCell ref="O2:R2"/>
    <mergeCell ref="S2:V2"/>
  </mergeCells>
  <pageMargins left="0.204166666666667" right="0.28999999999999998" top="0.5" bottom="0.75" header="0.3" footer="0.3"/>
  <pageSetup paperSize="9" scale="39" fitToHeight="0" orientation="landscape" r:id="rId2"/>
  <headerFooter>
    <oddHeader>&amp;L&amp;"-,Regular"&amp;11UCO Bank&amp;C&amp;"-,Regular"&amp;11FM Manpower Cost</oddHead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pageSetUpPr fitToPage="1"/>
  </sheetPr>
  <dimension ref="A1:G12"/>
  <sheetViews>
    <sheetView zoomScaleNormal="100" workbookViewId="0">
      <selection activeCell="F2" sqref="F2:G5"/>
    </sheetView>
  </sheetViews>
  <sheetFormatPr defaultColWidth="9.140625" defaultRowHeight="15"/>
  <cols>
    <col min="1" max="1" width="7.42578125" style="493" customWidth="1"/>
    <col min="2" max="2" width="30" style="493" customWidth="1"/>
    <col min="3" max="3" width="20" style="493" bestFit="1" customWidth="1"/>
    <col min="4" max="4" width="9.42578125" style="493" bestFit="1" customWidth="1"/>
    <col min="5" max="5" width="16.42578125" style="493" bestFit="1" customWidth="1"/>
    <col min="6" max="6" width="15.5703125" style="493" customWidth="1"/>
    <col min="7" max="7" width="21.140625" style="493" customWidth="1"/>
    <col min="8" max="231" width="9.140625" style="493"/>
    <col min="232" max="232" width="5.140625" style="493" customWidth="1"/>
    <col min="233" max="233" width="35.5703125" style="493" customWidth="1"/>
    <col min="234" max="234" width="11.5703125" style="493" customWidth="1"/>
    <col min="235" max="235" width="18.5703125" style="493" customWidth="1"/>
    <col min="236" max="236" width="17.140625" style="493" customWidth="1"/>
    <col min="237" max="238" width="12" style="493" customWidth="1"/>
    <col min="239" max="16384" width="9.140625" style="493"/>
  </cols>
  <sheetData>
    <row r="1" spans="1:7" ht="30">
      <c r="A1" s="503" t="s">
        <v>57</v>
      </c>
      <c r="B1" s="503" t="s">
        <v>58</v>
      </c>
      <c r="C1" s="503" t="s">
        <v>409</v>
      </c>
      <c r="D1" s="503" t="s">
        <v>59</v>
      </c>
      <c r="E1" s="503" t="s">
        <v>60</v>
      </c>
      <c r="F1" s="503" t="s">
        <v>61</v>
      </c>
      <c r="G1" s="503" t="s">
        <v>56</v>
      </c>
    </row>
    <row r="2" spans="1:7">
      <c r="A2" s="504">
        <v>1</v>
      </c>
      <c r="B2" s="505" t="s">
        <v>492</v>
      </c>
      <c r="C2" s="506" t="s">
        <v>496</v>
      </c>
      <c r="D2" s="506">
        <v>1</v>
      </c>
      <c r="E2" s="507">
        <v>15</v>
      </c>
      <c r="F2" s="434"/>
      <c r="G2" s="434"/>
    </row>
    <row r="3" spans="1:7">
      <c r="A3" s="504">
        <v>2</v>
      </c>
      <c r="B3" s="505" t="s">
        <v>493</v>
      </c>
      <c r="C3" s="506" t="s">
        <v>497</v>
      </c>
      <c r="D3" s="506">
        <v>5</v>
      </c>
      <c r="E3" s="507">
        <v>10</v>
      </c>
      <c r="F3" s="434"/>
      <c r="G3" s="434"/>
    </row>
    <row r="4" spans="1:7">
      <c r="A4" s="504">
        <v>3</v>
      </c>
      <c r="B4" s="505" t="s">
        <v>494</v>
      </c>
      <c r="C4" s="506" t="s">
        <v>498</v>
      </c>
      <c r="D4" s="506">
        <v>10</v>
      </c>
      <c r="E4" s="507">
        <v>15</v>
      </c>
      <c r="F4" s="434"/>
      <c r="G4" s="434"/>
    </row>
    <row r="5" spans="1:7">
      <c r="A5" s="504">
        <v>4</v>
      </c>
      <c r="B5" s="505" t="s">
        <v>495</v>
      </c>
      <c r="C5" s="506" t="s">
        <v>497</v>
      </c>
      <c r="D5" s="506">
        <v>2</v>
      </c>
      <c r="E5" s="507">
        <v>15</v>
      </c>
      <c r="F5" s="434"/>
      <c r="G5" s="434"/>
    </row>
    <row r="6" spans="1:7">
      <c r="A6" s="599" t="s">
        <v>341</v>
      </c>
      <c r="B6" s="599"/>
      <c r="C6" s="599"/>
      <c r="D6" s="508"/>
      <c r="E6" s="508"/>
      <c r="F6" s="427"/>
      <c r="G6" s="427"/>
    </row>
    <row r="7" spans="1:7">
      <c r="A7" s="509"/>
      <c r="G7" s="502"/>
    </row>
    <row r="8" spans="1:7">
      <c r="G8" s="502"/>
    </row>
    <row r="9" spans="1:7">
      <c r="G9" s="502"/>
    </row>
    <row r="10" spans="1:7">
      <c r="G10" s="502"/>
    </row>
    <row r="11" spans="1:7">
      <c r="G11" s="502"/>
    </row>
    <row r="12" spans="1:7">
      <c r="G12" s="502"/>
    </row>
  </sheetData>
  <customSheetViews>
    <customSheetView guid="{5E264256-DB90-41BF-B930-D29429E030B6}" fitToPage="1">
      <selection activeCell="G18" sqref="G18"/>
      <pageMargins left="0.7" right="0.7" top="0.75" bottom="0.75" header="0.3" footer="0.3"/>
      <pageSetup paperSize="9" orientation="landscape" r:id="rId1"/>
      <headerFooter>
        <oddHeader>&amp;L&amp;"-,Regular"&amp;11UCO Bank&amp;C&amp;"-,Regular"&amp;11Training Cost&amp;R&amp;"-,Regular"&amp;11DIT/BPR&amp;BTD/OA/1289/2020-21 Date: 23/11/2020</oddHeader>
      </headerFooter>
    </customSheetView>
  </customSheetViews>
  <mergeCells count="1">
    <mergeCell ref="A6:C6"/>
  </mergeCells>
  <pageMargins left="0.7" right="0.7" top="0.75" bottom="0.75" header="0.3" footer="0.3"/>
  <pageSetup paperSize="9" orientation="landscape" r:id="rId2"/>
  <headerFooter>
    <oddHeader>&amp;L&amp;"-,Regular"&amp;11UCO Bank&amp;C&amp;"-,Regular"&amp;11Training Cost</oddHead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10"/>
  <sheetViews>
    <sheetView workbookViewId="0">
      <selection activeCell="D1" sqref="D1:F1"/>
    </sheetView>
  </sheetViews>
  <sheetFormatPr defaultColWidth="18.140625" defaultRowHeight="12.75"/>
  <cols>
    <col min="1" max="1" width="6.5703125" style="511" customWidth="1"/>
    <col min="2" max="2" width="30.5703125" style="511" customWidth="1"/>
    <col min="3" max="16384" width="18.140625" style="511"/>
  </cols>
  <sheetData>
    <row r="1" spans="1:19" ht="15">
      <c r="A1" s="510"/>
      <c r="B1" s="510"/>
      <c r="C1" s="510"/>
      <c r="D1" s="609" t="s">
        <v>79</v>
      </c>
      <c r="E1" s="609"/>
      <c r="F1" s="609"/>
      <c r="G1" s="609" t="s">
        <v>80</v>
      </c>
      <c r="H1" s="609">
        <v>0</v>
      </c>
      <c r="I1" s="609">
        <v>0</v>
      </c>
      <c r="J1" s="609" t="s">
        <v>81</v>
      </c>
      <c r="K1" s="609">
        <v>0</v>
      </c>
      <c r="L1" s="609">
        <v>0</v>
      </c>
      <c r="M1" s="609" t="s">
        <v>141</v>
      </c>
      <c r="N1" s="609">
        <v>0</v>
      </c>
      <c r="O1" s="609">
        <v>0</v>
      </c>
      <c r="P1" s="609" t="s">
        <v>142</v>
      </c>
      <c r="Q1" s="609">
        <v>0</v>
      </c>
      <c r="R1" s="609">
        <v>0</v>
      </c>
      <c r="S1" s="510"/>
    </row>
    <row r="2" spans="1:19" ht="30">
      <c r="A2" s="512" t="s">
        <v>386</v>
      </c>
      <c r="B2" s="512" t="s">
        <v>486</v>
      </c>
      <c r="C2" s="512" t="s">
        <v>402</v>
      </c>
      <c r="D2" s="512" t="s">
        <v>78</v>
      </c>
      <c r="E2" s="512" t="s">
        <v>55</v>
      </c>
      <c r="F2" s="512" t="s">
        <v>389</v>
      </c>
      <c r="G2" s="512" t="s">
        <v>78</v>
      </c>
      <c r="H2" s="512" t="s">
        <v>55</v>
      </c>
      <c r="I2" s="512" t="s">
        <v>389</v>
      </c>
      <c r="J2" s="512" t="s">
        <v>78</v>
      </c>
      <c r="K2" s="512" t="s">
        <v>55</v>
      </c>
      <c r="L2" s="512" t="s">
        <v>389</v>
      </c>
      <c r="M2" s="512" t="s">
        <v>78</v>
      </c>
      <c r="N2" s="512" t="s">
        <v>55</v>
      </c>
      <c r="O2" s="512" t="s">
        <v>389</v>
      </c>
      <c r="P2" s="512" t="s">
        <v>78</v>
      </c>
      <c r="Q2" s="512" t="s">
        <v>55</v>
      </c>
      <c r="R2" s="512" t="s">
        <v>389</v>
      </c>
      <c r="S2" s="512" t="s">
        <v>403</v>
      </c>
    </row>
    <row r="3" spans="1:19" ht="15">
      <c r="A3" s="513">
        <v>1</v>
      </c>
      <c r="B3" s="514" t="s">
        <v>487</v>
      </c>
      <c r="C3" s="515" t="s">
        <v>490</v>
      </c>
      <c r="D3" s="515">
        <v>1</v>
      </c>
      <c r="E3" s="434"/>
      <c r="F3" s="434"/>
      <c r="G3" s="434"/>
      <c r="H3" s="434"/>
      <c r="I3" s="434"/>
      <c r="J3" s="434"/>
      <c r="K3" s="434"/>
      <c r="L3" s="434"/>
      <c r="M3" s="434"/>
      <c r="N3" s="434"/>
      <c r="O3" s="434"/>
      <c r="P3" s="434"/>
      <c r="Q3" s="434"/>
      <c r="R3" s="434"/>
      <c r="S3" s="518"/>
    </row>
    <row r="4" spans="1:19" ht="15">
      <c r="A4" s="513">
        <v>2</v>
      </c>
      <c r="B4" s="514" t="s">
        <v>488</v>
      </c>
      <c r="C4" s="515" t="s">
        <v>490</v>
      </c>
      <c r="D4" s="515">
        <v>1</v>
      </c>
      <c r="E4" s="434"/>
      <c r="F4" s="434"/>
      <c r="G4" s="434"/>
      <c r="H4" s="434"/>
      <c r="I4" s="434"/>
      <c r="J4" s="434"/>
      <c r="K4" s="434"/>
      <c r="L4" s="434"/>
      <c r="M4" s="434"/>
      <c r="N4" s="434"/>
      <c r="O4" s="434"/>
      <c r="P4" s="434"/>
      <c r="Q4" s="434"/>
      <c r="R4" s="434"/>
      <c r="S4" s="518"/>
    </row>
    <row r="5" spans="1:19" ht="15">
      <c r="A5" s="513">
        <v>3</v>
      </c>
      <c r="B5" s="516" t="s">
        <v>506</v>
      </c>
      <c r="C5" s="515" t="s">
        <v>490</v>
      </c>
      <c r="D5" s="519">
        <v>1</v>
      </c>
      <c r="E5" s="434"/>
      <c r="F5" s="434"/>
      <c r="G5" s="434"/>
      <c r="H5" s="434"/>
      <c r="I5" s="434"/>
      <c r="J5" s="434"/>
      <c r="K5" s="434"/>
      <c r="L5" s="434"/>
      <c r="M5" s="434"/>
      <c r="N5" s="434"/>
      <c r="O5" s="434"/>
      <c r="P5" s="434"/>
      <c r="Q5" s="434"/>
      <c r="R5" s="434"/>
      <c r="S5" s="518"/>
    </row>
    <row r="6" spans="1:19" ht="15">
      <c r="A6" s="513">
        <v>4</v>
      </c>
      <c r="B6" s="514" t="s">
        <v>491</v>
      </c>
      <c r="C6" s="515" t="s">
        <v>490</v>
      </c>
      <c r="D6" s="519"/>
      <c r="E6" s="434"/>
      <c r="F6" s="434"/>
      <c r="G6" s="434"/>
      <c r="H6" s="434"/>
      <c r="I6" s="434"/>
      <c r="J6" s="434"/>
      <c r="K6" s="434"/>
      <c r="L6" s="434"/>
      <c r="M6" s="434"/>
      <c r="N6" s="434"/>
      <c r="O6" s="434"/>
      <c r="P6" s="434"/>
      <c r="Q6" s="434"/>
      <c r="R6" s="434"/>
      <c r="S6" s="518"/>
    </row>
    <row r="7" spans="1:19" ht="15">
      <c r="A7" s="513">
        <v>5</v>
      </c>
      <c r="B7" s="514" t="s">
        <v>504</v>
      </c>
      <c r="C7" s="518"/>
      <c r="D7" s="515">
        <v>1000</v>
      </c>
      <c r="E7" s="434"/>
      <c r="F7" s="434"/>
      <c r="G7" s="434"/>
      <c r="H7" s="434"/>
      <c r="I7" s="434"/>
      <c r="J7" s="434"/>
      <c r="K7" s="434"/>
      <c r="L7" s="434"/>
      <c r="M7" s="434"/>
      <c r="N7" s="434"/>
      <c r="O7" s="434"/>
      <c r="P7" s="434"/>
      <c r="Q7" s="434"/>
      <c r="R7" s="434"/>
      <c r="S7" s="518"/>
    </row>
    <row r="8" spans="1:19" ht="15">
      <c r="A8" s="517"/>
      <c r="B8" s="517" t="s">
        <v>489</v>
      </c>
      <c r="C8" s="518"/>
      <c r="D8" s="519"/>
      <c r="E8" s="519"/>
      <c r="F8" s="518"/>
      <c r="G8" s="518"/>
      <c r="H8" s="518"/>
      <c r="I8" s="518"/>
      <c r="J8" s="518"/>
      <c r="K8" s="518"/>
      <c r="L8" s="518"/>
      <c r="M8" s="518"/>
      <c r="N8" s="518"/>
      <c r="O8" s="518"/>
      <c r="P8" s="518"/>
      <c r="Q8" s="518"/>
      <c r="R8" s="518"/>
      <c r="S8" s="518"/>
    </row>
    <row r="10" spans="1:19" ht="45.95" customHeight="1">
      <c r="B10" s="610" t="s">
        <v>505</v>
      </c>
      <c r="C10" s="610"/>
      <c r="D10" s="610"/>
      <c r="E10" s="610"/>
      <c r="F10" s="610"/>
    </row>
  </sheetData>
  <mergeCells count="6">
    <mergeCell ref="P1:R1"/>
    <mergeCell ref="B10:F10"/>
    <mergeCell ref="D1:F1"/>
    <mergeCell ref="G1:I1"/>
    <mergeCell ref="J1:L1"/>
    <mergeCell ref="M1:O1"/>
  </mergeCells>
  <pageMargins left="0.7" right="0.7" top="0.75" bottom="0.75" header="0.3" footer="0.3"/>
  <pageSetup paperSize="9" scale="38" fitToHeight="0" orientation="landscape"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dimension ref="A1:R132"/>
  <sheetViews>
    <sheetView showGridLines="0" zoomScale="69" zoomScaleNormal="69" workbookViewId="0">
      <pane xSplit="4" ySplit="4" topLeftCell="K37" activePane="bottomRight" state="frozen"/>
      <selection pane="topRight" activeCell="E1" sqref="E1"/>
      <selection pane="bottomLeft" activeCell="A4" sqref="A4"/>
      <selection pane="bottomRight" activeCell="Q58" sqref="Q58"/>
    </sheetView>
  </sheetViews>
  <sheetFormatPr defaultColWidth="9.140625" defaultRowHeight="12.75"/>
  <cols>
    <col min="1" max="1" width="6.42578125" style="76" customWidth="1"/>
    <col min="2" max="2" width="53.42578125" style="77" customWidth="1"/>
    <col min="3" max="3" width="9.5703125" style="80" bestFit="1" customWidth="1"/>
    <col min="4" max="4" width="14.42578125" style="202" bestFit="1" customWidth="1"/>
    <col min="5" max="5" width="15.140625" style="80" bestFit="1" customWidth="1"/>
    <col min="6" max="6" width="16" style="80" bestFit="1" customWidth="1"/>
    <col min="7" max="7" width="15" style="80" bestFit="1" customWidth="1"/>
    <col min="8" max="10" width="12" style="80" bestFit="1" customWidth="1"/>
    <col min="11" max="11" width="27.140625" style="77" customWidth="1"/>
    <col min="12" max="12" width="32.140625" style="77" customWidth="1"/>
    <col min="13" max="15" width="17.5703125" style="190" bestFit="1" customWidth="1"/>
    <col min="16" max="16" width="17.5703125" style="78" bestFit="1" customWidth="1"/>
    <col min="17" max="17" width="11" style="78" bestFit="1" customWidth="1"/>
    <col min="18" max="18" width="13.85546875" style="78" customWidth="1"/>
    <col min="19" max="19" width="15.42578125" style="78" customWidth="1"/>
    <col min="20" max="16384" width="9.140625" style="78"/>
  </cols>
  <sheetData>
    <row r="1" spans="1:18" ht="15.75" thickBot="1">
      <c r="E1" s="127" t="s">
        <v>79</v>
      </c>
      <c r="F1" s="127" t="s">
        <v>80</v>
      </c>
      <c r="G1" s="127" t="s">
        <v>81</v>
      </c>
      <c r="H1" s="127" t="s">
        <v>82</v>
      </c>
      <c r="I1" s="127" t="s">
        <v>83</v>
      </c>
      <c r="J1" s="273" t="s">
        <v>86</v>
      </c>
    </row>
    <row r="2" spans="1:18" ht="18.75" thickBot="1">
      <c r="A2" s="144"/>
      <c r="B2" s="145" t="s">
        <v>210</v>
      </c>
      <c r="C2" s="146"/>
      <c r="D2" s="191"/>
      <c r="E2" s="146">
        <v>400</v>
      </c>
      <c r="F2" s="146">
        <f>K2-E2</f>
        <v>450</v>
      </c>
      <c r="G2" s="146"/>
      <c r="H2" s="146"/>
      <c r="I2" s="146"/>
      <c r="J2" s="147"/>
      <c r="K2" s="148">
        <v>850</v>
      </c>
      <c r="L2" s="149"/>
      <c r="M2" s="231"/>
      <c r="N2" s="231"/>
      <c r="O2" s="231"/>
      <c r="P2" s="232"/>
    </row>
    <row r="3" spans="1:18" ht="30.75" thickBot="1">
      <c r="A3" s="128"/>
      <c r="B3" s="129" t="s">
        <v>211</v>
      </c>
      <c r="C3" s="130"/>
      <c r="D3" s="192"/>
      <c r="E3" s="529" t="s">
        <v>102</v>
      </c>
      <c r="F3" s="529"/>
      <c r="G3" s="529"/>
      <c r="H3" s="529"/>
      <c r="I3" s="529"/>
      <c r="J3" s="530"/>
      <c r="K3" s="125" t="s">
        <v>154</v>
      </c>
      <c r="L3" s="272" t="s">
        <v>155</v>
      </c>
      <c r="M3" s="286" t="s">
        <v>278</v>
      </c>
      <c r="N3" s="286" t="s">
        <v>279</v>
      </c>
      <c r="O3" s="286" t="s">
        <v>280</v>
      </c>
      <c r="P3" s="287" t="s">
        <v>9</v>
      </c>
    </row>
    <row r="4" spans="1:18" ht="15.75" thickBot="1">
      <c r="A4" s="124" t="s">
        <v>228</v>
      </c>
      <c r="B4" s="126" t="s">
        <v>77</v>
      </c>
      <c r="C4" s="127" t="s">
        <v>78</v>
      </c>
      <c r="D4" s="193" t="s">
        <v>212</v>
      </c>
      <c r="E4" s="127" t="s">
        <v>79</v>
      </c>
      <c r="F4" s="127" t="s">
        <v>80</v>
      </c>
      <c r="G4" s="127" t="s">
        <v>81</v>
      </c>
      <c r="H4" s="127" t="s">
        <v>82</v>
      </c>
      <c r="I4" s="127" t="s">
        <v>83</v>
      </c>
      <c r="J4" s="273" t="s">
        <v>86</v>
      </c>
      <c r="K4" s="283"/>
      <c r="L4" s="96"/>
      <c r="M4" s="283"/>
      <c r="N4" s="288"/>
      <c r="O4" s="288"/>
      <c r="P4" s="96"/>
    </row>
    <row r="5" spans="1:18" ht="15.75" thickBot="1">
      <c r="A5" s="92">
        <v>1</v>
      </c>
      <c r="B5" s="93" t="s">
        <v>94</v>
      </c>
      <c r="C5" s="94"/>
      <c r="D5" s="197"/>
      <c r="E5" s="95">
        <f t="shared" ref="E5:J5" si="0">SUM(E6:E18)</f>
        <v>20.767243684861558</v>
      </c>
      <c r="F5" s="95">
        <f t="shared" si="0"/>
        <v>4.0379829456521739</v>
      </c>
      <c r="G5" s="95">
        <f t="shared" si="0"/>
        <v>0</v>
      </c>
      <c r="H5" s="95">
        <f t="shared" si="0"/>
        <v>0</v>
      </c>
      <c r="I5" s="95">
        <f t="shared" si="0"/>
        <v>0</v>
      </c>
      <c r="J5" s="274">
        <f t="shared" si="0"/>
        <v>24.04442002051373</v>
      </c>
      <c r="K5" s="283"/>
      <c r="L5" s="96"/>
      <c r="M5" s="289">
        <f>SUM(M6:M7)</f>
        <v>64441854.949462146</v>
      </c>
      <c r="N5" s="290">
        <f>SUM(N6:N7)</f>
        <v>242236669.00322446</v>
      </c>
      <c r="O5" s="290">
        <f>SUM(O6:O7)</f>
        <v>231311732.16971025</v>
      </c>
      <c r="P5" s="291">
        <f>SUM(P6:P18)</f>
        <v>467988631.48010916</v>
      </c>
    </row>
    <row r="6" spans="1:18" ht="28.5">
      <c r="A6" s="224">
        <v>1.1000000000000001</v>
      </c>
      <c r="B6" s="225" t="s">
        <v>189</v>
      </c>
      <c r="C6" s="90">
        <v>850</v>
      </c>
      <c r="D6" s="195">
        <f>P6/2000</f>
        <v>89732.954347826089</v>
      </c>
      <c r="E6" s="91">
        <f>$D6*E2/10000000</f>
        <v>3.5893181739130435</v>
      </c>
      <c r="F6" s="91">
        <f>$D6*F2/10000000</f>
        <v>4.0379829456521739</v>
      </c>
      <c r="G6" s="91"/>
      <c r="H6" s="91"/>
      <c r="I6" s="91"/>
      <c r="J6" s="275">
        <f>SUM(E6:I6)</f>
        <v>7.6273011195652174</v>
      </c>
      <c r="K6" s="284" t="s">
        <v>42</v>
      </c>
      <c r="L6" s="285" t="s">
        <v>43</v>
      </c>
      <c r="M6" s="259">
        <v>0</v>
      </c>
      <c r="N6" s="260">
        <v>179465908.69565219</v>
      </c>
      <c r="O6" s="260">
        <v>130479710.24734983</v>
      </c>
      <c r="P6" s="261">
        <f>MAX(M6:O6)</f>
        <v>179465908.69565219</v>
      </c>
    </row>
    <row r="7" spans="1:18" ht="15.75" thickBot="1">
      <c r="A7" s="224">
        <v>1.2</v>
      </c>
      <c r="B7" s="225" t="s">
        <v>10</v>
      </c>
      <c r="C7" s="226"/>
      <c r="D7" s="227"/>
      <c r="E7" s="228">
        <f t="shared" ref="E7:J7" si="1">SUM(E8:E18)</f>
        <v>8.5889627554742543</v>
      </c>
      <c r="F7" s="228">
        <f t="shared" si="1"/>
        <v>0</v>
      </c>
      <c r="G7" s="228">
        <f t="shared" si="1"/>
        <v>0</v>
      </c>
      <c r="H7" s="228">
        <f t="shared" si="1"/>
        <v>0</v>
      </c>
      <c r="I7" s="228">
        <f t="shared" si="1"/>
        <v>0</v>
      </c>
      <c r="J7" s="276">
        <f t="shared" si="1"/>
        <v>8.2085594504742545</v>
      </c>
      <c r="K7" s="257"/>
      <c r="L7" s="229"/>
      <c r="M7" s="262">
        <f>SUM(M8:M18)</f>
        <v>64441854.949462146</v>
      </c>
      <c r="N7" s="233">
        <f>SUM(N8:N18)</f>
        <v>62770760.307572275</v>
      </c>
      <c r="O7" s="233">
        <f>SUM(O8:O18)</f>
        <v>100832021.92236042</v>
      </c>
      <c r="P7" s="263">
        <f>SUM(P8:P18)</f>
        <v>144261361.39222848</v>
      </c>
    </row>
    <row r="8" spans="1:18" ht="29.25" thickBot="1">
      <c r="A8" s="88" t="s">
        <v>21</v>
      </c>
      <c r="B8" s="89" t="s">
        <v>281</v>
      </c>
      <c r="C8" s="90">
        <v>43</v>
      </c>
      <c r="D8" s="195">
        <f>P8/100</f>
        <v>118618.21087883094</v>
      </c>
      <c r="E8" s="91">
        <f>C8*D8/10000000</f>
        <v>0.51005830677897301</v>
      </c>
      <c r="F8" s="91"/>
      <c r="G8" s="91"/>
      <c r="H8" s="91"/>
      <c r="I8" s="91"/>
      <c r="J8" s="275">
        <f t="shared" ref="J8:J14" si="2">SUM(E8:I8)</f>
        <v>0.51005830677897301</v>
      </c>
      <c r="K8" s="256" t="s">
        <v>44</v>
      </c>
      <c r="L8" s="285" t="s">
        <v>43</v>
      </c>
      <c r="M8" s="264">
        <v>11861821.087883094</v>
      </c>
      <c r="N8" s="231"/>
      <c r="O8" s="231"/>
      <c r="P8" s="265">
        <f t="shared" ref="P8:P17" si="3">MAX(M8:O8)</f>
        <v>11861821.087883094</v>
      </c>
    </row>
    <row r="9" spans="1:18" ht="43.5" thickBot="1">
      <c r="A9" s="88" t="s">
        <v>22</v>
      </c>
      <c r="B9" s="89" t="s">
        <v>282</v>
      </c>
      <c r="C9" s="90">
        <f>200/2000*850</f>
        <v>85</v>
      </c>
      <c r="D9" s="195">
        <f>P9/200</f>
        <v>71835.772275218187</v>
      </c>
      <c r="E9" s="91">
        <f>C9*D9/10000000</f>
        <v>0.61060406433935466</v>
      </c>
      <c r="F9" s="91"/>
      <c r="G9" s="91"/>
      <c r="H9" s="91"/>
      <c r="I9" s="91"/>
      <c r="J9" s="275">
        <f t="shared" si="2"/>
        <v>0.61060406433935466</v>
      </c>
      <c r="K9" s="256" t="s">
        <v>45</v>
      </c>
      <c r="L9" s="285" t="s">
        <v>43</v>
      </c>
      <c r="M9" s="264">
        <v>14367154.455043636</v>
      </c>
      <c r="N9" s="231">
        <v>3892155.6315789474</v>
      </c>
      <c r="O9" s="231">
        <v>4000500</v>
      </c>
      <c r="P9" s="265">
        <f t="shared" si="3"/>
        <v>14367154.455043636</v>
      </c>
    </row>
    <row r="10" spans="1:18" ht="43.5" thickBot="1">
      <c r="A10" s="88" t="s">
        <v>23</v>
      </c>
      <c r="B10" s="89" t="s">
        <v>159</v>
      </c>
      <c r="C10" s="90" t="s">
        <v>283</v>
      </c>
      <c r="D10" s="195">
        <f>P10</f>
        <v>20315887.578445226</v>
      </c>
      <c r="E10" s="91">
        <f t="shared" ref="E10:E18" si="4">D10/10000000</f>
        <v>2.0315887578445224</v>
      </c>
      <c r="F10" s="91"/>
      <c r="G10" s="91"/>
      <c r="H10" s="91"/>
      <c r="I10" s="91"/>
      <c r="J10" s="275">
        <f t="shared" si="2"/>
        <v>2.0315887578445224</v>
      </c>
      <c r="K10" s="256" t="s">
        <v>160</v>
      </c>
      <c r="L10" s="285" t="s">
        <v>43</v>
      </c>
      <c r="M10" s="266">
        <v>1</v>
      </c>
      <c r="N10" s="231">
        <v>5584397.2105263164</v>
      </c>
      <c r="O10" s="231">
        <v>20315887.578445226</v>
      </c>
      <c r="P10" s="265">
        <f t="shared" si="3"/>
        <v>20315887.578445226</v>
      </c>
    </row>
    <row r="11" spans="1:18" ht="43.5" thickBot="1">
      <c r="A11" s="88" t="s">
        <v>24</v>
      </c>
      <c r="B11" s="89" t="s">
        <v>213</v>
      </c>
      <c r="C11" s="90" t="s">
        <v>283</v>
      </c>
      <c r="D11" s="195">
        <f>P11</f>
        <v>15201900</v>
      </c>
      <c r="E11" s="91">
        <f t="shared" si="4"/>
        <v>1.5201899999999999</v>
      </c>
      <c r="F11" s="91"/>
      <c r="G11" s="91"/>
      <c r="H11" s="91"/>
      <c r="I11" s="91"/>
      <c r="J11" s="275">
        <f t="shared" si="2"/>
        <v>1.5201899999999999</v>
      </c>
      <c r="K11" s="256" t="s">
        <v>160</v>
      </c>
      <c r="L11" s="285" t="s">
        <v>43</v>
      </c>
      <c r="M11" s="266">
        <v>1</v>
      </c>
      <c r="N11" s="231">
        <v>8950291.578947369</v>
      </c>
      <c r="O11" s="231">
        <v>15201900</v>
      </c>
      <c r="P11" s="265">
        <f t="shared" si="3"/>
        <v>15201900</v>
      </c>
    </row>
    <row r="12" spans="1:18" ht="43.5" thickBot="1">
      <c r="A12" s="88" t="s">
        <v>25</v>
      </c>
      <c r="B12" s="89" t="s">
        <v>284</v>
      </c>
      <c r="C12" s="90" t="s">
        <v>283</v>
      </c>
      <c r="D12" s="195">
        <f>N12</f>
        <v>7124368.6956521738</v>
      </c>
      <c r="E12" s="91">
        <f t="shared" si="4"/>
        <v>0.71243686956521735</v>
      </c>
      <c r="F12" s="91"/>
      <c r="G12" s="91"/>
      <c r="H12" s="91"/>
      <c r="I12" s="91"/>
      <c r="J12" s="275">
        <f t="shared" si="2"/>
        <v>0.71243686956521735</v>
      </c>
      <c r="K12" s="256" t="s">
        <v>160</v>
      </c>
      <c r="L12" s="285" t="s">
        <v>43</v>
      </c>
      <c r="M12" s="266">
        <v>1</v>
      </c>
      <c r="N12" s="231">
        <v>7124368.6956521738</v>
      </c>
      <c r="O12" s="231">
        <v>4390234.7279151939</v>
      </c>
      <c r="P12" s="265">
        <f t="shared" si="3"/>
        <v>7124368.6956521738</v>
      </c>
      <c r="R12" s="78">
        <f>O12/50000</f>
        <v>87.804694558303879</v>
      </c>
    </row>
    <row r="13" spans="1:18" ht="43.5" thickBot="1">
      <c r="A13" s="88" t="s">
        <v>26</v>
      </c>
      <c r="B13" s="89" t="s">
        <v>285</v>
      </c>
      <c r="C13" s="90" t="s">
        <v>283</v>
      </c>
      <c r="D13" s="195">
        <f t="shared" ref="D13:D18" si="5">P13/2000*850</f>
        <v>4857750</v>
      </c>
      <c r="E13" s="91">
        <f t="shared" si="4"/>
        <v>0.48577500000000001</v>
      </c>
      <c r="F13" s="91"/>
      <c r="G13" s="91"/>
      <c r="H13" s="91"/>
      <c r="I13" s="91"/>
      <c r="J13" s="275">
        <f t="shared" si="2"/>
        <v>0.48577500000000001</v>
      </c>
      <c r="K13" s="256" t="s">
        <v>46</v>
      </c>
      <c r="L13" s="285" t="s">
        <v>43</v>
      </c>
      <c r="M13" s="266">
        <v>1</v>
      </c>
      <c r="N13" s="231">
        <v>7573518</v>
      </c>
      <c r="O13" s="231">
        <v>11430000</v>
      </c>
      <c r="P13" s="265">
        <f t="shared" si="3"/>
        <v>11430000</v>
      </c>
    </row>
    <row r="14" spans="1:18" ht="43.5" thickBot="1">
      <c r="A14" s="88" t="s">
        <v>27</v>
      </c>
      <c r="B14" s="89" t="s">
        <v>286</v>
      </c>
      <c r="C14" s="90" t="s">
        <v>283</v>
      </c>
      <c r="D14" s="195">
        <f t="shared" si="5"/>
        <v>485775</v>
      </c>
      <c r="E14" s="91">
        <f t="shared" si="4"/>
        <v>4.8577500000000003E-2</v>
      </c>
      <c r="F14" s="91"/>
      <c r="G14" s="91"/>
      <c r="H14" s="91"/>
      <c r="I14" s="91"/>
      <c r="J14" s="275">
        <f t="shared" si="2"/>
        <v>4.8577500000000003E-2</v>
      </c>
      <c r="K14" s="256" t="s">
        <v>160</v>
      </c>
      <c r="L14" s="285" t="s">
        <v>43</v>
      </c>
      <c r="M14" s="266">
        <v>0</v>
      </c>
      <c r="N14" s="231">
        <v>1143000</v>
      </c>
      <c r="O14" s="231">
        <v>0</v>
      </c>
      <c r="P14" s="265">
        <f t="shared" si="3"/>
        <v>1143000</v>
      </c>
    </row>
    <row r="15" spans="1:18" ht="43.5" thickBot="1">
      <c r="A15" s="88" t="s">
        <v>28</v>
      </c>
      <c r="B15" s="89" t="s">
        <v>11</v>
      </c>
      <c r="C15" s="90"/>
      <c r="D15" s="195">
        <f t="shared" si="5"/>
        <v>3804033.05</v>
      </c>
      <c r="E15" s="91">
        <f t="shared" si="4"/>
        <v>0.38040330499999997</v>
      </c>
      <c r="F15" s="91"/>
      <c r="G15" s="91"/>
      <c r="H15" s="91"/>
      <c r="I15" s="91"/>
      <c r="J15" s="275"/>
      <c r="K15" s="256" t="s">
        <v>160</v>
      </c>
      <c r="L15" s="285" t="s">
        <v>43</v>
      </c>
      <c r="M15" s="266">
        <v>8950666</v>
      </c>
      <c r="N15" s="231"/>
      <c r="O15" s="231"/>
      <c r="P15" s="265">
        <f t="shared" si="3"/>
        <v>8950666</v>
      </c>
    </row>
    <row r="16" spans="1:18" ht="43.5" thickBot="1">
      <c r="A16" s="88" t="s">
        <v>29</v>
      </c>
      <c r="B16" s="89" t="s">
        <v>287</v>
      </c>
      <c r="C16" s="90" t="s">
        <v>283</v>
      </c>
      <c r="D16" s="195">
        <f t="shared" si="5"/>
        <v>2113452.7433867804</v>
      </c>
      <c r="E16" s="91">
        <f t="shared" si="4"/>
        <v>0.21134527433867803</v>
      </c>
      <c r="F16" s="91"/>
      <c r="G16" s="91"/>
      <c r="H16" s="91"/>
      <c r="I16" s="91"/>
      <c r="J16" s="275">
        <f>SUM(E16:I16)</f>
        <v>0.21134527433867803</v>
      </c>
      <c r="K16" s="256" t="s">
        <v>160</v>
      </c>
      <c r="L16" s="285" t="s">
        <v>43</v>
      </c>
      <c r="M16" s="264">
        <v>4972829.9844394829</v>
      </c>
      <c r="N16" s="231">
        <v>2887578.9473684216</v>
      </c>
      <c r="O16" s="231">
        <v>0</v>
      </c>
      <c r="P16" s="265">
        <f t="shared" si="3"/>
        <v>4972829.9844394829</v>
      </c>
    </row>
    <row r="17" spans="1:16" ht="43.5" thickBot="1">
      <c r="A17" s="88" t="s">
        <v>30</v>
      </c>
      <c r="B17" s="89" t="s">
        <v>288</v>
      </c>
      <c r="C17" s="90" t="s">
        <v>283</v>
      </c>
      <c r="D17" s="195">
        <f t="shared" si="5"/>
        <v>3373140.4142750828</v>
      </c>
      <c r="E17" s="91">
        <f t="shared" si="4"/>
        <v>0.33731404142750826</v>
      </c>
      <c r="F17" s="91"/>
      <c r="G17" s="91"/>
      <c r="H17" s="91"/>
      <c r="I17" s="91"/>
      <c r="J17" s="275">
        <f>SUM(E17:I17)</f>
        <v>0.33731404142750826</v>
      </c>
      <c r="K17" s="256" t="s">
        <v>160</v>
      </c>
      <c r="L17" s="285" t="s">
        <v>43</v>
      </c>
      <c r="M17" s="264">
        <v>7936800.9747649003</v>
      </c>
      <c r="N17" s="231">
        <v>5484891.5815596003</v>
      </c>
      <c r="O17" s="231">
        <v>4536567</v>
      </c>
      <c r="P17" s="265">
        <f t="shared" si="3"/>
        <v>7936800.9747649003</v>
      </c>
    </row>
    <row r="18" spans="1:16" ht="43.5" thickBot="1">
      <c r="A18" s="151" t="s">
        <v>31</v>
      </c>
      <c r="B18" s="135" t="s">
        <v>289</v>
      </c>
      <c r="C18" s="136" t="s">
        <v>283</v>
      </c>
      <c r="D18" s="196">
        <f t="shared" si="5"/>
        <v>17406696.3618</v>
      </c>
      <c r="E18" s="137">
        <f t="shared" si="4"/>
        <v>1.74066963618</v>
      </c>
      <c r="F18" s="137"/>
      <c r="G18" s="137"/>
      <c r="H18" s="137"/>
      <c r="I18" s="137"/>
      <c r="J18" s="277">
        <f>SUM(E18:I18)</f>
        <v>1.74066963618</v>
      </c>
      <c r="K18" s="256" t="s">
        <v>160</v>
      </c>
      <c r="L18" s="285" t="s">
        <v>43</v>
      </c>
      <c r="M18" s="267">
        <v>16352578.44733103</v>
      </c>
      <c r="N18" s="268">
        <v>20130558.66193945</v>
      </c>
      <c r="O18" s="268">
        <v>40956932.615999997</v>
      </c>
      <c r="P18" s="269">
        <f>MAX(M18:O18)</f>
        <v>40956932.615999997</v>
      </c>
    </row>
    <row r="19" spans="1:16" ht="15">
      <c r="A19" s="92">
        <v>2</v>
      </c>
      <c r="B19" s="93" t="s">
        <v>93</v>
      </c>
      <c r="C19" s="94"/>
      <c r="D19" s="197"/>
      <c r="E19" s="95">
        <f t="shared" ref="E19:J19" si="6">SUM(E20,E26)</f>
        <v>9.2440892965667132</v>
      </c>
      <c r="F19" s="95">
        <f t="shared" si="6"/>
        <v>0</v>
      </c>
      <c r="G19" s="95">
        <f t="shared" si="6"/>
        <v>0</v>
      </c>
      <c r="H19" s="95">
        <f t="shared" si="6"/>
        <v>0</v>
      </c>
      <c r="I19" s="95">
        <f t="shared" si="6"/>
        <v>0</v>
      </c>
      <c r="J19" s="274">
        <f t="shared" si="6"/>
        <v>9.2440892965667132</v>
      </c>
      <c r="K19" s="292"/>
      <c r="L19" s="133"/>
      <c r="M19" s="294">
        <f>SUM(M20,M26)</f>
        <v>204663570.00789267</v>
      </c>
      <c r="N19" s="293">
        <f>SUM(N20,N26)</f>
        <v>125866771.48459825</v>
      </c>
      <c r="O19" s="293">
        <f>SUM(O20,O26)</f>
        <v>164591424.7358036</v>
      </c>
      <c r="P19" s="223">
        <f>SUM(P20,P26)</f>
        <v>226107943.97629005</v>
      </c>
    </row>
    <row r="20" spans="1:16" ht="15">
      <c r="A20" s="224">
        <v>2.1</v>
      </c>
      <c r="B20" s="225" t="s">
        <v>290</v>
      </c>
      <c r="C20" s="90"/>
      <c r="D20" s="195"/>
      <c r="E20" s="228">
        <f t="shared" ref="E20:J20" si="7">SUM(E21:E25)</f>
        <v>4.7998414459636871</v>
      </c>
      <c r="F20" s="228">
        <f t="shared" si="7"/>
        <v>0</v>
      </c>
      <c r="G20" s="228">
        <f t="shared" si="7"/>
        <v>0</v>
      </c>
      <c r="H20" s="228">
        <f t="shared" si="7"/>
        <v>0</v>
      </c>
      <c r="I20" s="228">
        <f t="shared" si="7"/>
        <v>0</v>
      </c>
      <c r="J20" s="276">
        <f t="shared" si="7"/>
        <v>4.7998414459636871</v>
      </c>
      <c r="K20" s="256"/>
      <c r="L20" s="142"/>
      <c r="M20" s="254">
        <f>SUM(M21:M25)</f>
        <v>109946436.49908043</v>
      </c>
      <c r="N20" s="233">
        <f>SUM(N21:N25)</f>
        <v>67017991.067800045</v>
      </c>
      <c r="O20" s="233">
        <f>SUM(O21:O25)</f>
        <v>84877296.96256344</v>
      </c>
      <c r="P20" s="263">
        <f>SUM(P21:P25)</f>
        <v>121537406.31504236</v>
      </c>
    </row>
    <row r="21" spans="1:16" ht="14.25">
      <c r="A21" s="88" t="s">
        <v>32</v>
      </c>
      <c r="B21" s="89" t="s">
        <v>291</v>
      </c>
      <c r="C21" s="90"/>
      <c r="D21" s="195">
        <f>M21/2000*850</f>
        <v>27923762.191755015</v>
      </c>
      <c r="E21" s="91">
        <f>D21/10000000</f>
        <v>2.7923762191755017</v>
      </c>
      <c r="F21" s="91"/>
      <c r="G21" s="91"/>
      <c r="H21" s="91"/>
      <c r="I21" s="91"/>
      <c r="J21" s="275">
        <f>SUM(E21:I21)</f>
        <v>2.7923762191755017</v>
      </c>
      <c r="K21" s="256"/>
      <c r="L21" s="142"/>
      <c r="M21" s="295">
        <v>65702969.86295297</v>
      </c>
      <c r="N21" s="231">
        <v>50716981</v>
      </c>
      <c r="O21" s="231">
        <v>74302930.390614465</v>
      </c>
      <c r="P21" s="265">
        <f>MAX(M21:O21)</f>
        <v>74302930.390614465</v>
      </c>
    </row>
    <row r="22" spans="1:16" ht="14.25">
      <c r="A22" s="88" t="s">
        <v>33</v>
      </c>
      <c r="B22" s="89" t="s">
        <v>292</v>
      </c>
      <c r="C22" s="90"/>
      <c r="D22" s="195">
        <f>M22/2000*850</f>
        <v>3082263.8916392671</v>
      </c>
      <c r="E22" s="91">
        <f>D22/10000000</f>
        <v>0.3082263891639267</v>
      </c>
      <c r="F22" s="91"/>
      <c r="G22" s="91"/>
      <c r="H22" s="91"/>
      <c r="I22" s="91"/>
      <c r="J22" s="275">
        <f>SUM(E22:I22)</f>
        <v>0.3082263891639267</v>
      </c>
      <c r="K22" s="256"/>
      <c r="L22" s="142"/>
      <c r="M22" s="295">
        <v>7252385.6273865104</v>
      </c>
      <c r="N22" s="231">
        <v>2540131</v>
      </c>
      <c r="O22" s="231">
        <v>4171150.7886266392</v>
      </c>
      <c r="P22" s="265">
        <f>MAX(M22:O22)</f>
        <v>7252385.6273865104</v>
      </c>
    </row>
    <row r="23" spans="1:16" ht="14.25">
      <c r="A23" s="88" t="s">
        <v>34</v>
      </c>
      <c r="B23" s="89" t="s">
        <v>293</v>
      </c>
      <c r="C23" s="90"/>
      <c r="D23" s="195">
        <f>M23/2000*850</f>
        <v>15224853.106328053</v>
      </c>
      <c r="E23" s="91">
        <f>D23/10000000</f>
        <v>1.5224853106328053</v>
      </c>
      <c r="F23" s="91"/>
      <c r="G23" s="91"/>
      <c r="H23" s="91"/>
      <c r="I23" s="91"/>
      <c r="J23" s="275">
        <f>SUM(E23:I23)</f>
        <v>1.5224853106328053</v>
      </c>
      <c r="K23" s="256"/>
      <c r="L23" s="142"/>
      <c r="M23" s="295">
        <v>35823183.77959542</v>
      </c>
      <c r="N23" s="231">
        <v>10703853.561011504</v>
      </c>
      <c r="O23" s="231">
        <v>5129849.929663796</v>
      </c>
      <c r="P23" s="265">
        <f>MAX(M23:O23)</f>
        <v>35823183.77959542</v>
      </c>
    </row>
    <row r="24" spans="1:16" ht="14.25">
      <c r="A24" s="88" t="s">
        <v>35</v>
      </c>
      <c r="B24" s="89" t="s">
        <v>294</v>
      </c>
      <c r="C24" s="90"/>
      <c r="D24" s="195">
        <f>P24/2000*850</f>
        <v>1226354.7821096533</v>
      </c>
      <c r="E24" s="91">
        <f>D24/10000000</f>
        <v>0.12263547821096533</v>
      </c>
      <c r="F24" s="91"/>
      <c r="G24" s="91"/>
      <c r="H24" s="91"/>
      <c r="I24" s="91"/>
      <c r="J24" s="275">
        <f>SUM(E24:I24)</f>
        <v>0.12263547821096533</v>
      </c>
      <c r="K24" s="256"/>
      <c r="L24" s="142"/>
      <c r="M24" s="295"/>
      <c r="N24" s="231">
        <v>2885540.6637874199</v>
      </c>
      <c r="O24" s="231"/>
      <c r="P24" s="265">
        <f>MAX(M24:O24)</f>
        <v>2885540.6637874199</v>
      </c>
    </row>
    <row r="25" spans="1:16" ht="14.25">
      <c r="A25" s="88" t="s">
        <v>36</v>
      </c>
      <c r="B25" s="89" t="s">
        <v>295</v>
      </c>
      <c r="C25" s="90"/>
      <c r="D25" s="195">
        <f>P25/2000*850</f>
        <v>541180.48780487804</v>
      </c>
      <c r="E25" s="91">
        <f>D25/10000000</f>
        <v>5.4118048780487801E-2</v>
      </c>
      <c r="F25" s="91"/>
      <c r="G25" s="91"/>
      <c r="H25" s="91"/>
      <c r="I25" s="91"/>
      <c r="J25" s="275">
        <f>SUM(E25:I25)</f>
        <v>5.4118048780487801E-2</v>
      </c>
      <c r="K25" s="256"/>
      <c r="L25" s="142"/>
      <c r="M25" s="295">
        <v>1167897.2291455246</v>
      </c>
      <c r="N25" s="231">
        <v>171484.84300111979</v>
      </c>
      <c r="O25" s="231">
        <v>1273365.8536585364</v>
      </c>
      <c r="P25" s="265">
        <f>MAX(M25:O25)</f>
        <v>1273365.8536585364</v>
      </c>
    </row>
    <row r="26" spans="1:16" ht="15">
      <c r="A26" s="224">
        <v>2.2000000000000002</v>
      </c>
      <c r="B26" s="225" t="s">
        <v>296</v>
      </c>
      <c r="C26" s="90"/>
      <c r="D26" s="195"/>
      <c r="E26" s="228">
        <f t="shared" ref="E26:J26" si="8">SUM(E27:E28)</f>
        <v>4.4442478506030261</v>
      </c>
      <c r="F26" s="228">
        <f t="shared" si="8"/>
        <v>0</v>
      </c>
      <c r="G26" s="228">
        <f t="shared" si="8"/>
        <v>0</v>
      </c>
      <c r="H26" s="228">
        <f t="shared" si="8"/>
        <v>0</v>
      </c>
      <c r="I26" s="228">
        <f t="shared" si="8"/>
        <v>0</v>
      </c>
      <c r="J26" s="276">
        <f t="shared" si="8"/>
        <v>4.4442478506030261</v>
      </c>
      <c r="K26" s="256"/>
      <c r="L26" s="142"/>
      <c r="M26" s="296">
        <f>SUM(M27:M28)</f>
        <v>94717133.508812249</v>
      </c>
      <c r="N26" s="228">
        <f>SUM(N27:N28)</f>
        <v>58848780.416798204</v>
      </c>
      <c r="O26" s="228">
        <f>SUM(O27:O28)</f>
        <v>79714127.773240179</v>
      </c>
      <c r="P26" s="243">
        <f>SUM(P27:P28)</f>
        <v>104570537.66124767</v>
      </c>
    </row>
    <row r="27" spans="1:16" ht="14.25">
      <c r="A27" s="88" t="s">
        <v>37</v>
      </c>
      <c r="B27" s="89" t="s">
        <v>291</v>
      </c>
      <c r="C27" s="90"/>
      <c r="D27" s="195">
        <f>P27/2000*850</f>
        <v>31845601.245811738</v>
      </c>
      <c r="E27" s="91">
        <f>D27/10000000</f>
        <v>3.1845601245811737</v>
      </c>
      <c r="F27" s="91"/>
      <c r="G27" s="91"/>
      <c r="H27" s="91"/>
      <c r="I27" s="91"/>
      <c r="J27" s="275">
        <f>SUM(E27:I27)</f>
        <v>3.1845601245811737</v>
      </c>
      <c r="K27" s="256"/>
      <c r="L27" s="142"/>
      <c r="M27" s="295">
        <v>65077422.308298074</v>
      </c>
      <c r="N27" s="231">
        <v>49492436</v>
      </c>
      <c r="O27" s="231">
        <v>74930826.460733503</v>
      </c>
      <c r="P27" s="265">
        <f>MAX(M27:O27)</f>
        <v>74930826.460733503</v>
      </c>
    </row>
    <row r="28" spans="1:16" ht="15" thickBot="1">
      <c r="A28" s="151" t="s">
        <v>38</v>
      </c>
      <c r="B28" s="135" t="s">
        <v>293</v>
      </c>
      <c r="C28" s="136"/>
      <c r="D28" s="196">
        <f>P28/2000*850</f>
        <v>12596877.260218523</v>
      </c>
      <c r="E28" s="137">
        <f>D28/10000000</f>
        <v>1.2596877260218524</v>
      </c>
      <c r="F28" s="137"/>
      <c r="G28" s="137"/>
      <c r="H28" s="137"/>
      <c r="I28" s="137"/>
      <c r="J28" s="277">
        <f>SUM(E28:I28)</f>
        <v>1.2596877260218524</v>
      </c>
      <c r="K28" s="258"/>
      <c r="L28" s="143"/>
      <c r="M28" s="297">
        <v>29639711.200514171</v>
      </c>
      <c r="N28" s="268">
        <v>9356344.4167982042</v>
      </c>
      <c r="O28" s="268">
        <v>4783301.3125066748</v>
      </c>
      <c r="P28" s="269">
        <f>MAX(M28:O28)</f>
        <v>29639711.200514171</v>
      </c>
    </row>
    <row r="29" spans="1:16" ht="15.75" thickBot="1">
      <c r="A29" s="92">
        <v>3</v>
      </c>
      <c r="B29" s="93" t="s">
        <v>96</v>
      </c>
      <c r="C29" s="94"/>
      <c r="D29" s="197"/>
      <c r="E29" s="95">
        <f t="shared" ref="E29:J29" si="9">SUM(E30:E43)</f>
        <v>15.778044234211018</v>
      </c>
      <c r="F29" s="95">
        <f t="shared" si="9"/>
        <v>17.640651300807971</v>
      </c>
      <c r="G29" s="95">
        <f t="shared" si="9"/>
        <v>0</v>
      </c>
      <c r="H29" s="95">
        <f t="shared" si="9"/>
        <v>0</v>
      </c>
      <c r="I29" s="95">
        <f t="shared" si="9"/>
        <v>0</v>
      </c>
      <c r="J29" s="274">
        <f t="shared" si="9"/>
        <v>33.418695535018983</v>
      </c>
      <c r="K29" s="292"/>
      <c r="L29" s="133"/>
      <c r="M29" s="299">
        <f>SUM(M30:M43)</f>
        <v>501196528.29555506</v>
      </c>
      <c r="N29" s="298">
        <f>SUM(N30:N43)</f>
        <v>458389210.69213301</v>
      </c>
      <c r="O29" s="298">
        <f>SUM(O30:O43)</f>
        <v>429319817.05223221</v>
      </c>
      <c r="P29" s="230">
        <f>SUM(P30:P43)</f>
        <v>607324876.11320651</v>
      </c>
    </row>
    <row r="30" spans="1:16" ht="29.25" thickBot="1">
      <c r="A30" s="88">
        <v>3.1</v>
      </c>
      <c r="B30" s="89" t="s">
        <v>304</v>
      </c>
      <c r="C30" s="90">
        <v>850</v>
      </c>
      <c r="D30" s="195">
        <f>P30/2000</f>
        <v>25317.109870780059</v>
      </c>
      <c r="E30" s="91">
        <f>$D30*E2/10000000</f>
        <v>1.0126843948312023</v>
      </c>
      <c r="F30" s="91">
        <f>$D30*F2/10000000</f>
        <v>1.1392699441851026</v>
      </c>
      <c r="G30" s="91"/>
      <c r="H30" s="91"/>
      <c r="I30" s="91"/>
      <c r="J30" s="275">
        <f t="shared" ref="J30:J43" si="10">SUM(E30:I30)</f>
        <v>2.1519543390163047</v>
      </c>
      <c r="K30" s="256" t="s">
        <v>47</v>
      </c>
      <c r="L30" s="285" t="s">
        <v>43</v>
      </c>
      <c r="M30" s="295">
        <v>50634219.741560116</v>
      </c>
      <c r="N30" s="231"/>
      <c r="O30" s="231">
        <v>0</v>
      </c>
      <c r="P30" s="265">
        <f>MAX(M30:O30)</f>
        <v>50634219.741560116</v>
      </c>
    </row>
    <row r="31" spans="1:16" ht="28.5">
      <c r="A31" s="88">
        <v>3.2</v>
      </c>
      <c r="B31" s="79" t="s">
        <v>312</v>
      </c>
      <c r="C31" s="90">
        <v>4000</v>
      </c>
      <c r="D31" s="195">
        <f>P31/7200</f>
        <v>33027.158142873704</v>
      </c>
      <c r="E31" s="91">
        <f>$E$2/$K$2*$C31*$D31/10000000</f>
        <v>6.2168768268938734</v>
      </c>
      <c r="F31" s="91">
        <f>$F$2/$K$2*$C31*$D31/10000000</f>
        <v>6.9939864302556085</v>
      </c>
      <c r="G31" s="91"/>
      <c r="H31" s="91"/>
      <c r="I31" s="91"/>
      <c r="J31" s="275">
        <f t="shared" si="10"/>
        <v>13.210863257149482</v>
      </c>
      <c r="K31" s="256" t="s">
        <v>48</v>
      </c>
      <c r="L31" s="285" t="s">
        <v>43</v>
      </c>
      <c r="M31" s="295">
        <v>213647694.65171501</v>
      </c>
      <c r="N31" s="231">
        <v>237795538.62869066</v>
      </c>
      <c r="O31" s="231">
        <v>228384000</v>
      </c>
      <c r="P31" s="265">
        <f>MAX(M31:O31)</f>
        <v>237795538.62869066</v>
      </c>
    </row>
    <row r="32" spans="1:16" ht="14.25">
      <c r="A32" s="88">
        <v>3.3</v>
      </c>
      <c r="B32" s="89" t="s">
        <v>305</v>
      </c>
      <c r="C32" s="90">
        <v>850</v>
      </c>
      <c r="D32" s="195"/>
      <c r="E32" s="91"/>
      <c r="F32" s="91"/>
      <c r="G32" s="91"/>
      <c r="H32" s="91"/>
      <c r="I32" s="91"/>
      <c r="J32" s="275">
        <f t="shared" si="10"/>
        <v>0</v>
      </c>
      <c r="K32" s="256"/>
      <c r="L32" s="142"/>
      <c r="M32" s="295"/>
      <c r="N32" s="231"/>
      <c r="O32" s="231">
        <v>0</v>
      </c>
      <c r="P32" s="270"/>
    </row>
    <row r="33" spans="1:16" ht="15" thickBot="1">
      <c r="A33" s="88">
        <v>3.4</v>
      </c>
      <c r="B33" s="218" t="s">
        <v>306</v>
      </c>
      <c r="C33" s="89">
        <v>850</v>
      </c>
      <c r="D33" s="195">
        <f>P33/2000</f>
        <v>55172.925661703877</v>
      </c>
      <c r="E33" s="91">
        <f t="shared" ref="E33:F35" si="11">E$2*$D33/10000000</f>
        <v>2.206917026468155</v>
      </c>
      <c r="F33" s="91">
        <f t="shared" si="11"/>
        <v>2.4827816547766743</v>
      </c>
      <c r="G33" s="91"/>
      <c r="H33" s="91"/>
      <c r="I33" s="91"/>
      <c r="J33" s="275">
        <f t="shared" si="10"/>
        <v>4.6896986812448294</v>
      </c>
      <c r="K33" s="256"/>
      <c r="L33" s="142"/>
      <c r="M33" s="295">
        <v>85229981.733306289</v>
      </c>
      <c r="N33" s="231">
        <v>110345851.32340775</v>
      </c>
      <c r="O33" s="231">
        <v>80288000</v>
      </c>
      <c r="P33" s="265">
        <f t="shared" ref="P33:P43" si="12">MAX(M33:O33)</f>
        <v>110345851.32340775</v>
      </c>
    </row>
    <row r="34" spans="1:16" ht="28.5">
      <c r="A34" s="88">
        <v>3.5</v>
      </c>
      <c r="B34" s="219" t="s">
        <v>307</v>
      </c>
      <c r="C34" s="89">
        <v>850</v>
      </c>
      <c r="D34" s="195">
        <f>P34/2000</f>
        <v>9423.9438100082698</v>
      </c>
      <c r="E34" s="91">
        <f t="shared" si="11"/>
        <v>0.3769577524003308</v>
      </c>
      <c r="F34" s="91">
        <f t="shared" si="11"/>
        <v>0.42407747145037211</v>
      </c>
      <c r="G34" s="91"/>
      <c r="H34" s="91"/>
      <c r="I34" s="91"/>
      <c r="J34" s="275">
        <f t="shared" si="10"/>
        <v>0.80103522385070292</v>
      </c>
      <c r="K34" s="256" t="s">
        <v>49</v>
      </c>
      <c r="L34" s="285" t="s">
        <v>43</v>
      </c>
      <c r="M34" s="295">
        <v>13309887.558351938</v>
      </c>
      <c r="N34" s="231">
        <v>18847887.620016541</v>
      </c>
      <c r="O34" s="231">
        <v>12272000</v>
      </c>
      <c r="P34" s="265">
        <f t="shared" si="12"/>
        <v>18847887.620016541</v>
      </c>
    </row>
    <row r="35" spans="1:16" ht="57">
      <c r="A35" s="88">
        <v>3.6</v>
      </c>
      <c r="B35" s="218" t="s">
        <v>308</v>
      </c>
      <c r="C35" s="89">
        <v>850</v>
      </c>
      <c r="D35" s="195">
        <f>P35/2000</f>
        <v>25375.627977287015</v>
      </c>
      <c r="E35" s="91">
        <f t="shared" si="11"/>
        <v>1.0150251190914805</v>
      </c>
      <c r="F35" s="91">
        <f t="shared" si="11"/>
        <v>1.1419032589779157</v>
      </c>
      <c r="G35" s="91"/>
      <c r="H35" s="91"/>
      <c r="I35" s="91"/>
      <c r="J35" s="275">
        <f t="shared" si="10"/>
        <v>2.156928378069396</v>
      </c>
      <c r="K35" s="256" t="s">
        <v>49</v>
      </c>
      <c r="L35" s="142" t="s">
        <v>162</v>
      </c>
      <c r="M35" s="295">
        <v>42031223.868479811</v>
      </c>
      <c r="N35" s="231">
        <v>50751255.954574026</v>
      </c>
      <c r="O35" s="231">
        <v>38480000</v>
      </c>
      <c r="P35" s="265">
        <f t="shared" si="12"/>
        <v>50751255.954574026</v>
      </c>
    </row>
    <row r="36" spans="1:16" ht="14.25">
      <c r="A36" s="88">
        <v>3.7</v>
      </c>
      <c r="B36" s="218" t="s">
        <v>309</v>
      </c>
      <c r="C36" s="89">
        <v>30</v>
      </c>
      <c r="D36" s="195">
        <f>P36/55</f>
        <v>32488.433386496545</v>
      </c>
      <c r="E36" s="91">
        <f>C36*$D36/10000000</f>
        <v>9.7465300159489635E-2</v>
      </c>
      <c r="F36" s="91"/>
      <c r="G36" s="91"/>
      <c r="H36" s="91"/>
      <c r="I36" s="91"/>
      <c r="J36" s="275">
        <f t="shared" si="10"/>
        <v>9.7465300159489635E-2</v>
      </c>
      <c r="K36" s="256" t="s">
        <v>50</v>
      </c>
      <c r="L36" s="142"/>
      <c r="M36" s="295">
        <v>314650.41201542516</v>
      </c>
      <c r="N36" s="231">
        <v>1688179.1388618695</v>
      </c>
      <c r="O36" s="231">
        <v>1786863.8362573099</v>
      </c>
      <c r="P36" s="265">
        <f t="shared" si="12"/>
        <v>1786863.8362573099</v>
      </c>
    </row>
    <row r="37" spans="1:16" ht="28.5">
      <c r="A37" s="88">
        <v>3.8</v>
      </c>
      <c r="B37" s="218" t="s">
        <v>313</v>
      </c>
      <c r="C37" s="89">
        <v>50</v>
      </c>
      <c r="D37" s="195">
        <f>P37/100</f>
        <v>53039.123564034904</v>
      </c>
      <c r="E37" s="91">
        <f t="shared" ref="E37:E43" si="13">$E$2/$K$2*$C37*$D37/10000000</f>
        <v>0.12479793779772919</v>
      </c>
      <c r="F37" s="91">
        <f t="shared" ref="F37:F43" si="14">$F$2/$K$2*$C37*$D37/10000000</f>
        <v>0.14039768002244535</v>
      </c>
      <c r="G37" s="91"/>
      <c r="H37" s="91"/>
      <c r="I37" s="91"/>
      <c r="J37" s="275">
        <f t="shared" si="10"/>
        <v>0.26519561782017453</v>
      </c>
      <c r="K37" s="256" t="s">
        <v>52</v>
      </c>
      <c r="L37" s="142"/>
      <c r="M37" s="295">
        <v>5303912.3564034905</v>
      </c>
      <c r="N37" s="231">
        <v>1449237.4772506203</v>
      </c>
      <c r="O37" s="231">
        <v>1259700</v>
      </c>
      <c r="P37" s="265">
        <f t="shared" si="12"/>
        <v>5303912.3564034905</v>
      </c>
    </row>
    <row r="38" spans="1:16" ht="28.5">
      <c r="A38" s="88">
        <v>3.9</v>
      </c>
      <c r="B38" s="220" t="s">
        <v>314</v>
      </c>
      <c r="C38" s="89">
        <v>300</v>
      </c>
      <c r="D38" s="195">
        <f>P38/600</f>
        <v>9354.457394094994</v>
      </c>
      <c r="E38" s="91">
        <f t="shared" si="13"/>
        <v>0.13206292791663524</v>
      </c>
      <c r="F38" s="91">
        <f t="shared" si="14"/>
        <v>0.14857079390621461</v>
      </c>
      <c r="G38" s="91"/>
      <c r="H38" s="91"/>
      <c r="I38" s="91"/>
      <c r="J38" s="275">
        <f t="shared" si="10"/>
        <v>0.28063372182284985</v>
      </c>
      <c r="K38" s="256" t="s">
        <v>51</v>
      </c>
      <c r="L38" s="142"/>
      <c r="M38" s="295">
        <v>1606180.1943440905</v>
      </c>
      <c r="N38" s="231">
        <v>5612674.436456996</v>
      </c>
      <c r="O38" s="231">
        <v>5424120.0000000009</v>
      </c>
      <c r="P38" s="265">
        <f t="shared" si="12"/>
        <v>5612674.436456996</v>
      </c>
    </row>
    <row r="39" spans="1:16" ht="28.5">
      <c r="A39" s="206">
        <v>3.1</v>
      </c>
      <c r="B39" s="218" t="s">
        <v>310</v>
      </c>
      <c r="C39" s="89">
        <v>4000</v>
      </c>
      <c r="D39" s="195">
        <f>P39/7200</f>
        <v>915.74855420054212</v>
      </c>
      <c r="E39" s="91">
        <f t="shared" si="13"/>
        <v>0.1723761984377491</v>
      </c>
      <c r="F39" s="91">
        <f t="shared" si="14"/>
        <v>0.19392322324246775</v>
      </c>
      <c r="G39" s="91"/>
      <c r="H39" s="91"/>
      <c r="I39" s="91"/>
      <c r="J39" s="275">
        <f t="shared" si="10"/>
        <v>0.36629942168021684</v>
      </c>
      <c r="K39" s="256" t="s">
        <v>53</v>
      </c>
      <c r="L39" s="142"/>
      <c r="M39" s="295">
        <v>2630843.27176781</v>
      </c>
      <c r="N39" s="231">
        <v>0</v>
      </c>
      <c r="O39" s="231">
        <v>6593389.590243903</v>
      </c>
      <c r="P39" s="265">
        <f t="shared" si="12"/>
        <v>6593389.590243903</v>
      </c>
    </row>
    <row r="40" spans="1:16" ht="14.25">
      <c r="A40" s="88">
        <v>3.11</v>
      </c>
      <c r="B40" s="218" t="s">
        <v>311</v>
      </c>
      <c r="C40" s="89">
        <v>850</v>
      </c>
      <c r="D40" s="195">
        <f>P40/2000</f>
        <v>16392.480000000003</v>
      </c>
      <c r="E40" s="91">
        <f t="shared" si="13"/>
        <v>0.65569920000000015</v>
      </c>
      <c r="F40" s="91">
        <f t="shared" si="14"/>
        <v>0.73766160000000014</v>
      </c>
      <c r="G40" s="91"/>
      <c r="H40" s="91"/>
      <c r="I40" s="91"/>
      <c r="J40" s="275">
        <f t="shared" si="10"/>
        <v>1.3933608000000004</v>
      </c>
      <c r="L40" s="142"/>
      <c r="M40" s="295">
        <v>6538190.379541303</v>
      </c>
      <c r="N40" s="231">
        <v>12670780.23076923</v>
      </c>
      <c r="O40" s="231">
        <v>32784960.000000004</v>
      </c>
      <c r="P40" s="265">
        <f t="shared" si="12"/>
        <v>32784960.000000004</v>
      </c>
    </row>
    <row r="41" spans="1:16" ht="28.5">
      <c r="A41" s="88">
        <v>3.12</v>
      </c>
      <c r="B41" s="218" t="s">
        <v>217</v>
      </c>
      <c r="C41" s="89">
        <v>425</v>
      </c>
      <c r="D41" s="195">
        <f>P41/1000</f>
        <v>22046.78362573099</v>
      </c>
      <c r="E41" s="91">
        <f t="shared" si="13"/>
        <v>0.44093567251461979</v>
      </c>
      <c r="F41" s="91">
        <f t="shared" si="14"/>
        <v>0.49605263157894725</v>
      </c>
      <c r="G41" s="91"/>
      <c r="H41" s="91"/>
      <c r="I41" s="91"/>
      <c r="J41" s="275">
        <f t="shared" si="10"/>
        <v>0.93698830409356704</v>
      </c>
      <c r="K41" s="256" t="s">
        <v>54</v>
      </c>
      <c r="L41" s="142"/>
      <c r="M41" s="295">
        <v>15128205.128205128</v>
      </c>
      <c r="N41" s="231">
        <v>10967085</v>
      </c>
      <c r="O41" s="231">
        <v>22046783.625730991</v>
      </c>
      <c r="P41" s="265">
        <f t="shared" si="12"/>
        <v>22046783.625730991</v>
      </c>
    </row>
    <row r="42" spans="1:16" ht="28.5">
      <c r="A42" s="88">
        <v>3.13</v>
      </c>
      <c r="B42" s="218" t="s">
        <v>14</v>
      </c>
      <c r="C42" s="89">
        <v>850</v>
      </c>
      <c r="D42" s="195">
        <f>P42/1000</f>
        <v>64778.296999999999</v>
      </c>
      <c r="E42" s="91">
        <f t="shared" si="13"/>
        <v>2.5911318800000003</v>
      </c>
      <c r="F42" s="91">
        <f t="shared" si="14"/>
        <v>2.9150233649999997</v>
      </c>
      <c r="G42" s="91"/>
      <c r="H42" s="91"/>
      <c r="I42" s="91"/>
      <c r="J42" s="275">
        <f t="shared" si="10"/>
        <v>5.5061552450000004</v>
      </c>
      <c r="K42" s="256"/>
      <c r="L42" s="142"/>
      <c r="M42" s="295">
        <v>64778297</v>
      </c>
      <c r="N42" s="231">
        <v>8260720.882105263</v>
      </c>
      <c r="O42" s="231">
        <v>0</v>
      </c>
      <c r="P42" s="265">
        <f t="shared" si="12"/>
        <v>64778297</v>
      </c>
    </row>
    <row r="43" spans="1:16" ht="29.25" thickBot="1">
      <c r="A43" s="151">
        <v>3.14</v>
      </c>
      <c r="B43" s="221" t="s">
        <v>15</v>
      </c>
      <c r="C43" s="135">
        <v>850</v>
      </c>
      <c r="D43" s="196">
        <f>P43/2000*850</f>
        <v>18377.849942493744</v>
      </c>
      <c r="E43" s="137">
        <f t="shared" si="13"/>
        <v>0.73511399769974972</v>
      </c>
      <c r="F43" s="137">
        <f t="shared" si="14"/>
        <v>0.82700324741221842</v>
      </c>
      <c r="G43" s="137"/>
      <c r="H43" s="137"/>
      <c r="I43" s="137"/>
      <c r="J43" s="277">
        <f t="shared" si="10"/>
        <v>1.5621172451119683</v>
      </c>
      <c r="K43" s="258"/>
      <c r="L43" s="143"/>
      <c r="M43" s="297">
        <v>43241.999864691163</v>
      </c>
      <c r="N43" s="268"/>
      <c r="O43" s="268"/>
      <c r="P43" s="269">
        <f t="shared" si="12"/>
        <v>43241.999864691163</v>
      </c>
    </row>
    <row r="44" spans="1:16" ht="15">
      <c r="A44" s="92">
        <v>4</v>
      </c>
      <c r="B44" s="93" t="s">
        <v>297</v>
      </c>
      <c r="C44" s="94"/>
      <c r="D44" s="197"/>
      <c r="E44" s="95">
        <f t="shared" ref="E44:J44" si="15">SUM(E45:E46)</f>
        <v>6.9086848558549825</v>
      </c>
      <c r="F44" s="95">
        <f t="shared" si="15"/>
        <v>0</v>
      </c>
      <c r="G44" s="95">
        <f t="shared" si="15"/>
        <v>0</v>
      </c>
      <c r="H44" s="95">
        <f t="shared" si="15"/>
        <v>0</v>
      </c>
      <c r="I44" s="95">
        <f t="shared" si="15"/>
        <v>0</v>
      </c>
      <c r="J44" s="274">
        <f t="shared" si="15"/>
        <v>6.9086848558549825</v>
      </c>
      <c r="K44" s="292"/>
      <c r="L44" s="133"/>
      <c r="M44" s="294">
        <f>SUM(M45:M46)</f>
        <v>139366874.9676612</v>
      </c>
      <c r="N44" s="293">
        <f>SUM(N45:N46)</f>
        <v>102824627.27593316</v>
      </c>
      <c r="O44" s="293">
        <f>SUM(O45:O46)</f>
        <v>96555967.052000001</v>
      </c>
      <c r="P44" s="223">
        <f>SUM(P45:P46)</f>
        <v>162557290.72599959</v>
      </c>
    </row>
    <row r="45" spans="1:16" ht="14.25">
      <c r="A45" s="88">
        <v>4.0999999999999996</v>
      </c>
      <c r="B45" s="89" t="s">
        <v>298</v>
      </c>
      <c r="C45" s="90"/>
      <c r="D45" s="195">
        <f>P45/2000*850</f>
        <v>29808986.483549826</v>
      </c>
      <c r="E45" s="91">
        <f>D45/10000000</f>
        <v>2.9808986483549824</v>
      </c>
      <c r="F45" s="91"/>
      <c r="G45" s="91"/>
      <c r="H45" s="91"/>
      <c r="I45" s="91"/>
      <c r="J45" s="275">
        <f>SUM(E45:I45)</f>
        <v>2.9808986483549824</v>
      </c>
      <c r="K45" s="256"/>
      <c r="L45" s="142"/>
      <c r="M45" s="255">
        <v>70138791.725999594</v>
      </c>
      <c r="N45" s="234">
        <v>10406128.275933161</v>
      </c>
      <c r="O45" s="234">
        <v>37555967.052000001</v>
      </c>
      <c r="P45" s="265">
        <f>MAX(M45:O45)</f>
        <v>70138791.725999594</v>
      </c>
    </row>
    <row r="46" spans="1:16" ht="15" thickBot="1">
      <c r="A46" s="151">
        <v>4.2</v>
      </c>
      <c r="B46" s="135" t="s">
        <v>299</v>
      </c>
      <c r="C46" s="136"/>
      <c r="D46" s="196">
        <f>P46/2000*850</f>
        <v>39277862.074999996</v>
      </c>
      <c r="E46" s="137">
        <f>D46/10000000</f>
        <v>3.9277862074999996</v>
      </c>
      <c r="F46" s="137"/>
      <c r="G46" s="137"/>
      <c r="H46" s="137"/>
      <c r="I46" s="137"/>
      <c r="J46" s="277">
        <f>SUM(E46:I46)</f>
        <v>3.9277862074999996</v>
      </c>
      <c r="K46" s="258"/>
      <c r="L46" s="143"/>
      <c r="M46" s="300">
        <v>69228083.241661608</v>
      </c>
      <c r="N46" s="271">
        <v>92418499</v>
      </c>
      <c r="O46" s="271">
        <v>59000000</v>
      </c>
      <c r="P46" s="269">
        <f>MAX(M46:O46)</f>
        <v>92418499</v>
      </c>
    </row>
    <row r="47" spans="1:16" ht="15">
      <c r="A47" s="131">
        <v>5</v>
      </c>
      <c r="B47" s="93" t="s">
        <v>161</v>
      </c>
      <c r="C47" s="132"/>
      <c r="D47" s="194"/>
      <c r="E47" s="152">
        <f t="shared" ref="E47:J47" si="16">SUM(E48:E51)</f>
        <v>4.1385713715746659</v>
      </c>
      <c r="F47" s="152">
        <f t="shared" si="16"/>
        <v>0</v>
      </c>
      <c r="G47" s="152">
        <f t="shared" si="16"/>
        <v>0</v>
      </c>
      <c r="H47" s="152">
        <f t="shared" si="16"/>
        <v>0</v>
      </c>
      <c r="I47" s="152">
        <f t="shared" si="16"/>
        <v>0</v>
      </c>
      <c r="J47" s="278">
        <f t="shared" si="16"/>
        <v>4.1385713715746659</v>
      </c>
      <c r="K47" s="292"/>
      <c r="L47" s="133"/>
      <c r="M47" s="294">
        <f>SUM(M48:M51)</f>
        <v>47490508.484667554</v>
      </c>
      <c r="N47" s="150">
        <f>SUM(N48:N51)</f>
        <v>96794626.226294786</v>
      </c>
      <c r="O47" s="150">
        <f>SUM(O48:O51)</f>
        <v>54511997.415243909</v>
      </c>
      <c r="P47" s="223">
        <f>SUM(P48:P51)</f>
        <v>97378149.919403911</v>
      </c>
    </row>
    <row r="48" spans="1:16" ht="14.25">
      <c r="A48" s="88">
        <v>5.0999999999999996</v>
      </c>
      <c r="B48" s="89" t="s">
        <v>7</v>
      </c>
      <c r="C48" s="90"/>
      <c r="D48" s="195">
        <f>P48/2000*850</f>
        <v>15518327.627367163</v>
      </c>
      <c r="E48" s="91">
        <f>D48/10000000</f>
        <v>1.5518327627367163</v>
      </c>
      <c r="F48" s="91"/>
      <c r="G48" s="91"/>
      <c r="H48" s="91"/>
      <c r="I48" s="91"/>
      <c r="J48" s="275">
        <f>SUM(E48:I48)</f>
        <v>1.5518327627367163</v>
      </c>
      <c r="K48" s="256"/>
      <c r="L48" s="142"/>
      <c r="M48" s="295">
        <v>12959421.919733524</v>
      </c>
      <c r="N48" s="231">
        <v>36513712.064393327</v>
      </c>
      <c r="O48" s="231">
        <v>14503921.834451217</v>
      </c>
      <c r="P48" s="265">
        <f>MAX(M48:O48)</f>
        <v>36513712.064393327</v>
      </c>
    </row>
    <row r="49" spans="1:16" ht="14.25">
      <c r="A49" s="88">
        <v>5.2</v>
      </c>
      <c r="B49" s="89" t="s">
        <v>8</v>
      </c>
      <c r="C49" s="90"/>
      <c r="D49" s="195">
        <f>P49/2000*850</f>
        <v>11797285.249047169</v>
      </c>
      <c r="E49" s="91">
        <f>D49/10000000</f>
        <v>1.1797285249047169</v>
      </c>
      <c r="F49" s="91"/>
      <c r="G49" s="91"/>
      <c r="H49" s="91"/>
      <c r="I49" s="91"/>
      <c r="J49" s="275">
        <f>SUM(E49:I49)</f>
        <v>1.1797285249047169</v>
      </c>
      <c r="K49" s="256"/>
      <c r="L49" s="142"/>
      <c r="M49" s="295">
        <v>8985159.6432790756</v>
      </c>
      <c r="N49" s="231">
        <v>27758318.233052164</v>
      </c>
      <c r="O49" s="231">
        <v>10803333.298841463</v>
      </c>
      <c r="P49" s="265">
        <f>MAX(M49:O49)</f>
        <v>27758318.233052164</v>
      </c>
    </row>
    <row r="50" spans="1:16" ht="14.25">
      <c r="A50" s="88">
        <v>5.3</v>
      </c>
      <c r="B50" s="89" t="s">
        <v>315</v>
      </c>
      <c r="C50" s="90"/>
      <c r="D50" s="195">
        <f>P50/2000*850</f>
        <v>7903848.45180244</v>
      </c>
      <c r="E50" s="91">
        <f>D50/10000000</f>
        <v>0.79038484518024399</v>
      </c>
      <c r="F50" s="91"/>
      <c r="G50" s="91"/>
      <c r="H50" s="91"/>
      <c r="I50" s="91"/>
      <c r="J50" s="275">
        <f>SUM(E50:I50)</f>
        <v>0.79038484518024399</v>
      </c>
      <c r="K50" s="256"/>
      <c r="L50" s="142"/>
      <c r="M50" s="295">
        <v>13634881.480518095</v>
      </c>
      <c r="N50" s="231">
        <v>18013766.781720158</v>
      </c>
      <c r="O50" s="231">
        <v>18597290.474829271</v>
      </c>
      <c r="P50" s="265">
        <f>MAX(M50:O50)</f>
        <v>18597290.474829271</v>
      </c>
    </row>
    <row r="51" spans="1:16" ht="15" thickBot="1">
      <c r="A51" s="151">
        <v>5.4</v>
      </c>
      <c r="B51" s="135" t="s">
        <v>316</v>
      </c>
      <c r="C51" s="136"/>
      <c r="D51" s="196">
        <f>P51/2000*850</f>
        <v>6166252.3875298854</v>
      </c>
      <c r="E51" s="137">
        <f>D51/10000000</f>
        <v>0.61662523875298858</v>
      </c>
      <c r="F51" s="137"/>
      <c r="G51" s="137"/>
      <c r="H51" s="137"/>
      <c r="I51" s="137"/>
      <c r="J51" s="277">
        <f>SUM(E51:I51)</f>
        <v>0.61662523875298858</v>
      </c>
      <c r="K51" s="258"/>
      <c r="L51" s="143"/>
      <c r="M51" s="297">
        <v>11911045.441136863</v>
      </c>
      <c r="N51" s="268">
        <v>14508829.147129141</v>
      </c>
      <c r="O51" s="268">
        <v>10607451.807121953</v>
      </c>
      <c r="P51" s="269">
        <f>MAX(M51:O51)</f>
        <v>14508829.147129141</v>
      </c>
    </row>
    <row r="52" spans="1:16" ht="15">
      <c r="A52" s="131">
        <v>6</v>
      </c>
      <c r="B52" s="93" t="s">
        <v>322</v>
      </c>
      <c r="C52" s="132"/>
      <c r="D52" s="194"/>
      <c r="E52" s="152">
        <f t="shared" ref="E52:J52" si="17">SUM(E53:E58)</f>
        <v>6.4674488058749828</v>
      </c>
      <c r="F52" s="152">
        <f t="shared" si="17"/>
        <v>7.2758799066093562</v>
      </c>
      <c r="G52" s="152">
        <f t="shared" si="17"/>
        <v>0</v>
      </c>
      <c r="H52" s="152">
        <f t="shared" si="17"/>
        <v>0</v>
      </c>
      <c r="I52" s="152">
        <f t="shared" si="17"/>
        <v>0</v>
      </c>
      <c r="J52" s="278">
        <f t="shared" si="17"/>
        <v>13.74332871248434</v>
      </c>
      <c r="K52" s="292"/>
      <c r="L52" s="133"/>
      <c r="M52" s="294">
        <v>230525506</v>
      </c>
      <c r="N52" s="293">
        <v>210552282</v>
      </c>
      <c r="O52" s="150">
        <v>273182177</v>
      </c>
      <c r="P52" s="133">
        <f t="shared" ref="P52:P58" si="18">MAX(M52:O52)</f>
        <v>273182177</v>
      </c>
    </row>
    <row r="53" spans="1:16" ht="42.75">
      <c r="A53" s="88">
        <v>6.1</v>
      </c>
      <c r="B53" s="89" t="s">
        <v>317</v>
      </c>
      <c r="C53" s="90">
        <v>850</v>
      </c>
      <c r="D53" s="195">
        <f t="shared" ref="D53:D58" si="19">P53</f>
        <v>49661.999999999993</v>
      </c>
      <c r="E53" s="91">
        <f t="shared" ref="E53:E58" si="20">$E$2/$K$2*$C53*$D53/10000000</f>
        <v>1.9864799999999996</v>
      </c>
      <c r="F53" s="91">
        <f t="shared" ref="F53:F58" si="21">$F$2/$K$2*$C53*$D53/10000000</f>
        <v>2.2347899999999998</v>
      </c>
      <c r="G53" s="91"/>
      <c r="H53" s="91" t="s">
        <v>84</v>
      </c>
      <c r="I53" s="91" t="s">
        <v>84</v>
      </c>
      <c r="J53" s="275">
        <f t="shared" ref="J53:J58" si="22">SUM(E53:I53)</f>
        <v>4.2212699999999996</v>
      </c>
      <c r="K53" s="256" t="s">
        <v>227</v>
      </c>
      <c r="L53" s="142" t="s">
        <v>157</v>
      </c>
      <c r="M53" s="295">
        <v>35177.366889926256</v>
      </c>
      <c r="N53" s="231">
        <v>38502.790551989732</v>
      </c>
      <c r="O53" s="231">
        <v>49661.999999999993</v>
      </c>
      <c r="P53" s="265">
        <f t="shared" si="18"/>
        <v>49661.999999999993</v>
      </c>
    </row>
    <row r="54" spans="1:16" ht="14.25">
      <c r="A54" s="88">
        <v>6.2</v>
      </c>
      <c r="B54" s="89" t="s">
        <v>319</v>
      </c>
      <c r="C54" s="90">
        <v>335</v>
      </c>
      <c r="D54" s="195">
        <f t="shared" si="19"/>
        <v>47147.447399999997</v>
      </c>
      <c r="E54" s="91">
        <f t="shared" si="20"/>
        <v>0.74326564136470585</v>
      </c>
      <c r="F54" s="91">
        <f t="shared" si="21"/>
        <v>0.83617384653529403</v>
      </c>
      <c r="G54" s="91"/>
      <c r="H54" s="91"/>
      <c r="I54" s="91"/>
      <c r="J54" s="275">
        <f t="shared" si="22"/>
        <v>1.5794394878999998</v>
      </c>
      <c r="K54" s="256"/>
      <c r="L54" s="142"/>
      <c r="M54" s="295">
        <v>45761.280938908058</v>
      </c>
      <c r="N54" s="231">
        <v>38068.80616174583</v>
      </c>
      <c r="O54" s="231">
        <v>47147.447399999997</v>
      </c>
      <c r="P54" s="265">
        <f t="shared" si="18"/>
        <v>47147.447399999997</v>
      </c>
    </row>
    <row r="55" spans="1:16" ht="14.25">
      <c r="A55" s="88">
        <v>6.3</v>
      </c>
      <c r="B55" s="89" t="s">
        <v>320</v>
      </c>
      <c r="C55" s="90">
        <v>515</v>
      </c>
      <c r="D55" s="195">
        <f t="shared" si="19"/>
        <v>78474.236999999994</v>
      </c>
      <c r="E55" s="91">
        <f t="shared" si="20"/>
        <v>1.9018462143529411</v>
      </c>
      <c r="F55" s="91">
        <f t="shared" si="21"/>
        <v>2.1395769911470586</v>
      </c>
      <c r="G55" s="91"/>
      <c r="H55" s="91"/>
      <c r="I55" s="91"/>
      <c r="J55" s="275">
        <f t="shared" si="22"/>
        <v>4.0414232054999992</v>
      </c>
      <c r="K55" s="256"/>
      <c r="L55" s="142"/>
      <c r="M55" s="295">
        <v>66413.731423584337</v>
      </c>
      <c r="N55" s="231">
        <v>60053.541720154048</v>
      </c>
      <c r="O55" s="231">
        <v>78474.236999999994</v>
      </c>
      <c r="P55" s="265">
        <f t="shared" si="18"/>
        <v>78474.236999999994</v>
      </c>
    </row>
    <row r="56" spans="1:16" ht="42.75">
      <c r="A56" s="88">
        <v>6.4</v>
      </c>
      <c r="B56" s="89" t="s">
        <v>318</v>
      </c>
      <c r="C56" s="90">
        <v>850</v>
      </c>
      <c r="D56" s="195">
        <f t="shared" si="19"/>
        <v>25004.816999999999</v>
      </c>
      <c r="E56" s="91">
        <f t="shared" si="20"/>
        <v>1.0001926799999998</v>
      </c>
      <c r="F56" s="91">
        <f t="shared" si="21"/>
        <v>1.125216765</v>
      </c>
      <c r="G56" s="91"/>
      <c r="H56" s="91"/>
      <c r="I56" s="91"/>
      <c r="J56" s="275">
        <f t="shared" si="22"/>
        <v>2.1254094449999998</v>
      </c>
      <c r="K56" s="256" t="s">
        <v>190</v>
      </c>
      <c r="L56" s="142" t="s">
        <v>103</v>
      </c>
      <c r="M56" s="295">
        <v>16306.037082876666</v>
      </c>
      <c r="N56" s="231">
        <v>15603.451925545573</v>
      </c>
      <c r="O56" s="231">
        <v>25004.816999999999</v>
      </c>
      <c r="P56" s="265">
        <f t="shared" si="18"/>
        <v>25004.816999999999</v>
      </c>
    </row>
    <row r="57" spans="1:16" ht="14.25">
      <c r="A57" s="88">
        <v>6.5</v>
      </c>
      <c r="B57" s="89" t="s">
        <v>321</v>
      </c>
      <c r="C57" s="90">
        <v>850</v>
      </c>
      <c r="D57" s="195">
        <f t="shared" si="19"/>
        <v>4962.0194844733105</v>
      </c>
      <c r="E57" s="91">
        <f t="shared" si="20"/>
        <v>0.19848077937893241</v>
      </c>
      <c r="F57" s="91">
        <f t="shared" si="21"/>
        <v>0.22329087680129897</v>
      </c>
      <c r="G57" s="91"/>
      <c r="H57" s="91"/>
      <c r="I57" s="91"/>
      <c r="J57" s="275">
        <f t="shared" si="22"/>
        <v>0.42177165618023138</v>
      </c>
      <c r="K57" s="256"/>
      <c r="L57" s="142"/>
      <c r="M57" s="295">
        <v>4962.0194844733105</v>
      </c>
      <c r="N57" s="231">
        <v>3533.3415453527437</v>
      </c>
      <c r="O57" s="231">
        <v>4688.9541463414635</v>
      </c>
      <c r="P57" s="265">
        <f t="shared" si="18"/>
        <v>4962.0194844733105</v>
      </c>
    </row>
    <row r="58" spans="1:16" ht="29.25" thickBot="1">
      <c r="A58" s="151">
        <v>6.6</v>
      </c>
      <c r="B58" s="135" t="s">
        <v>305</v>
      </c>
      <c r="C58" s="136">
        <v>850</v>
      </c>
      <c r="D58" s="196">
        <f t="shared" si="19"/>
        <v>15929.587269460117</v>
      </c>
      <c r="E58" s="137">
        <f t="shared" si="20"/>
        <v>0.63718349077840464</v>
      </c>
      <c r="F58" s="137">
        <f t="shared" si="21"/>
        <v>0.71683142712570525</v>
      </c>
      <c r="G58" s="137"/>
      <c r="H58" s="137"/>
      <c r="I58" s="137"/>
      <c r="J58" s="277">
        <f t="shared" si="22"/>
        <v>1.3540149179041099</v>
      </c>
      <c r="K58" s="258" t="s">
        <v>158</v>
      </c>
      <c r="L58" s="143" t="s">
        <v>103</v>
      </c>
      <c r="M58" s="297">
        <v>15929.587269460117</v>
      </c>
      <c r="N58" s="268">
        <v>976.48408431131008</v>
      </c>
      <c r="O58" s="268">
        <v>10058.2265502439</v>
      </c>
      <c r="P58" s="269">
        <f t="shared" si="18"/>
        <v>15929.587269460117</v>
      </c>
    </row>
    <row r="59" spans="1:16" ht="15">
      <c r="A59" s="92">
        <v>7</v>
      </c>
      <c r="B59" s="93" t="s">
        <v>300</v>
      </c>
      <c r="C59" s="94"/>
      <c r="D59" s="197"/>
      <c r="E59" s="95">
        <f t="shared" ref="E59:J59" si="23">SUM(E60:E64)</f>
        <v>10.756628137715865</v>
      </c>
      <c r="F59" s="95">
        <f t="shared" si="23"/>
        <v>3.4676666444444448</v>
      </c>
      <c r="G59" s="95">
        <f t="shared" si="23"/>
        <v>0</v>
      </c>
      <c r="H59" s="95">
        <f t="shared" si="23"/>
        <v>0</v>
      </c>
      <c r="I59" s="95">
        <f t="shared" si="23"/>
        <v>0</v>
      </c>
      <c r="J59" s="274">
        <f t="shared" si="23"/>
        <v>14.22429478216031</v>
      </c>
      <c r="K59" s="292"/>
      <c r="L59" s="133"/>
      <c r="M59" s="294">
        <f>SUM(M60:M64)</f>
        <v>243412055.4314999</v>
      </c>
      <c r="N59" s="293">
        <f>SUM(N60:N64)</f>
        <v>152477626.44232923</v>
      </c>
      <c r="O59" s="293">
        <f>SUM(O60:O64)</f>
        <v>329507960.95053005</v>
      </c>
      <c r="P59" s="223">
        <f>SUM(P60:P64)</f>
        <v>341736025.31719667</v>
      </c>
    </row>
    <row r="60" spans="1:16" ht="14.25">
      <c r="A60" s="211">
        <v>7.1</v>
      </c>
      <c r="B60" s="207" t="s">
        <v>302</v>
      </c>
      <c r="C60" s="208">
        <v>10</v>
      </c>
      <c r="D60" s="209">
        <f>P60/26</f>
        <v>2180483.827126937</v>
      </c>
      <c r="E60" s="210">
        <f>C60*D60/10000000</f>
        <v>2.1804838271269369</v>
      </c>
      <c r="F60" s="210"/>
      <c r="G60" s="210"/>
      <c r="H60" s="210"/>
      <c r="I60" s="210"/>
      <c r="J60" s="279">
        <f t="shared" ref="J60:J68" si="24">SUM(E60:I60)</f>
        <v>2.1804838271269369</v>
      </c>
      <c r="K60" s="301"/>
      <c r="L60" s="212"/>
      <c r="M60" s="295">
        <v>22561985.171794869</v>
      </c>
      <c r="N60" s="231">
        <v>43411970</v>
      </c>
      <c r="O60" s="231">
        <v>56692579.505300358</v>
      </c>
      <c r="P60" s="265">
        <f t="shared" ref="P60:P68" si="25">MAX(M60:O60)</f>
        <v>56692579.505300358</v>
      </c>
    </row>
    <row r="61" spans="1:16" ht="14.25">
      <c r="A61" s="211">
        <v>7.2</v>
      </c>
      <c r="B61" s="207" t="s">
        <v>303</v>
      </c>
      <c r="C61" s="208">
        <v>840</v>
      </c>
      <c r="D61" s="209">
        <f>M61/1974</f>
        <v>78810.605555555565</v>
      </c>
      <c r="E61" s="210">
        <f>(E2-$C60)*$D61/10000000</f>
        <v>3.073613616666667</v>
      </c>
      <c r="F61" s="210">
        <f>(F2-$C60)*$D61/10000000</f>
        <v>3.4676666444444448</v>
      </c>
      <c r="G61" s="210"/>
      <c r="H61" s="210"/>
      <c r="I61" s="210"/>
      <c r="J61" s="279">
        <f t="shared" si="24"/>
        <v>6.5412802611111118</v>
      </c>
      <c r="K61" s="301"/>
      <c r="L61" s="212"/>
      <c r="M61" s="255">
        <v>155572135.36666667</v>
      </c>
      <c r="N61" s="231">
        <v>64624628</v>
      </c>
      <c r="O61" s="231">
        <v>143344071</v>
      </c>
      <c r="P61" s="265">
        <f t="shared" si="25"/>
        <v>155572135.36666667</v>
      </c>
    </row>
    <row r="62" spans="1:16" ht="14.25">
      <c r="A62" s="211">
        <v>7.3</v>
      </c>
      <c r="B62" s="207" t="s">
        <v>301</v>
      </c>
      <c r="C62" s="208"/>
      <c r="D62" s="195">
        <f>P62/2000*850</f>
        <v>26587682.289222609</v>
      </c>
      <c r="E62" s="210">
        <f>D62/10000000</f>
        <v>2.6587682289222609</v>
      </c>
      <c r="F62" s="210"/>
      <c r="G62" s="210"/>
      <c r="H62" s="210"/>
      <c r="I62" s="210"/>
      <c r="J62" s="279">
        <f t="shared" si="24"/>
        <v>2.6587682289222609</v>
      </c>
      <c r="K62" s="301"/>
      <c r="L62" s="212"/>
      <c r="M62" s="255">
        <v>0</v>
      </c>
      <c r="N62" s="231">
        <v>27119803</v>
      </c>
      <c r="O62" s="231">
        <v>62559252.445229672</v>
      </c>
      <c r="P62" s="265">
        <f t="shared" si="25"/>
        <v>62559252.445229672</v>
      </c>
    </row>
    <row r="63" spans="1:16" ht="28.5">
      <c r="A63" s="211">
        <v>7.4</v>
      </c>
      <c r="B63" s="207" t="s">
        <v>12</v>
      </c>
      <c r="C63" s="208"/>
      <c r="D63" s="195">
        <f>P63/2000*850</f>
        <v>28364797.074999996</v>
      </c>
      <c r="E63" s="210">
        <f>D63/10000000</f>
        <v>2.8364797074999997</v>
      </c>
      <c r="F63" s="210"/>
      <c r="G63" s="210"/>
      <c r="H63" s="210"/>
      <c r="I63" s="210"/>
      <c r="J63" s="279">
        <f t="shared" si="24"/>
        <v>2.8364797074999997</v>
      </c>
      <c r="K63" s="301"/>
      <c r="L63" s="212"/>
      <c r="M63" s="255">
        <v>65277934.89303837</v>
      </c>
      <c r="N63" s="234">
        <v>17321225.442329224</v>
      </c>
      <c r="O63" s="234">
        <v>66740699</v>
      </c>
      <c r="P63" s="265">
        <f t="shared" si="25"/>
        <v>66740699</v>
      </c>
    </row>
    <row r="64" spans="1:16" ht="15" thickBot="1">
      <c r="A64" s="213">
        <v>7.5</v>
      </c>
      <c r="B64" s="214" t="s">
        <v>13</v>
      </c>
      <c r="C64" s="215"/>
      <c r="D64" s="196">
        <f>P64/2000*850</f>
        <v>72827.574999999997</v>
      </c>
      <c r="E64" s="216">
        <f>D64/10000000</f>
        <v>7.2827574999999997E-3</v>
      </c>
      <c r="F64" s="216"/>
      <c r="G64" s="216"/>
      <c r="H64" s="216"/>
      <c r="I64" s="216"/>
      <c r="J64" s="280">
        <f t="shared" si="24"/>
        <v>7.2827574999999997E-3</v>
      </c>
      <c r="K64" s="302"/>
      <c r="L64" s="217"/>
      <c r="M64" s="300">
        <v>0</v>
      </c>
      <c r="N64" s="271">
        <v>0</v>
      </c>
      <c r="O64" s="271">
        <v>171359</v>
      </c>
      <c r="P64" s="269">
        <f t="shared" si="25"/>
        <v>171359</v>
      </c>
    </row>
    <row r="65" spans="1:16" ht="15">
      <c r="A65" s="92">
        <v>8</v>
      </c>
      <c r="B65" s="93" t="s">
        <v>327</v>
      </c>
      <c r="C65" s="94"/>
      <c r="D65" s="197"/>
      <c r="E65" s="95">
        <f t="shared" ref="E65:J65" si="26">SUM(E66:E67)</f>
        <v>1.6460765694224553</v>
      </c>
      <c r="F65" s="95">
        <f t="shared" si="26"/>
        <v>0</v>
      </c>
      <c r="G65" s="95">
        <f t="shared" si="26"/>
        <v>0</v>
      </c>
      <c r="H65" s="95">
        <f t="shared" si="26"/>
        <v>0</v>
      </c>
      <c r="I65" s="95">
        <f t="shared" si="26"/>
        <v>0</v>
      </c>
      <c r="J65" s="274">
        <f t="shared" si="26"/>
        <v>1.6460765694224553</v>
      </c>
      <c r="K65" s="292"/>
      <c r="L65" s="133"/>
      <c r="M65" s="294">
        <f>SUM(M66:M67)</f>
        <v>40431269.873486236</v>
      </c>
      <c r="N65" s="293">
        <f>SUM(N66:N67)</f>
        <v>38005412.526703991</v>
      </c>
      <c r="O65" s="293">
        <f>SUM(O66:O67)</f>
        <v>32682872.093133692</v>
      </c>
      <c r="P65" s="223">
        <f>SUM(P66:P67)</f>
        <v>41151914.235561371</v>
      </c>
    </row>
    <row r="66" spans="1:16" ht="14.25">
      <c r="A66" s="88">
        <v>8.1</v>
      </c>
      <c r="B66" s="89" t="s">
        <v>328</v>
      </c>
      <c r="C66" s="90">
        <v>200</v>
      </c>
      <c r="D66" s="195">
        <f>P66/500</f>
        <v>44791.393588503168</v>
      </c>
      <c r="E66" s="91">
        <f>C66*D66/10000000</f>
        <v>0.8958278717700634</v>
      </c>
      <c r="F66" s="91"/>
      <c r="G66" s="91"/>
      <c r="H66" s="91"/>
      <c r="I66" s="91"/>
      <c r="J66" s="275">
        <f>SUM(E66:I66)</f>
        <v>0.8958278717700634</v>
      </c>
      <c r="K66" s="256" t="s">
        <v>216</v>
      </c>
      <c r="L66" s="142" t="s">
        <v>103</v>
      </c>
      <c r="M66" s="295">
        <v>21675052.432176445</v>
      </c>
      <c r="N66" s="231">
        <v>22395696.794251584</v>
      </c>
      <c r="O66" s="231">
        <v>15550730.905364148</v>
      </c>
      <c r="P66" s="265">
        <f>MAX(M66:O66)</f>
        <v>22395696.794251584</v>
      </c>
    </row>
    <row r="67" spans="1:16" ht="15" thickBot="1">
      <c r="A67" s="151">
        <v>8.1999999999999993</v>
      </c>
      <c r="B67" s="222" t="s">
        <v>329</v>
      </c>
      <c r="C67" s="136">
        <v>200</v>
      </c>
      <c r="D67" s="196">
        <f>P67/500</f>
        <v>37512.434882619586</v>
      </c>
      <c r="E67" s="137">
        <f>C67*D67/10000000</f>
        <v>0.75024869765239177</v>
      </c>
      <c r="F67" s="137"/>
      <c r="G67" s="137"/>
      <c r="H67" s="137"/>
      <c r="I67" s="137"/>
      <c r="J67" s="277">
        <f>SUM(E67:I67)</f>
        <v>0.75024869765239177</v>
      </c>
      <c r="K67" s="258" t="s">
        <v>216</v>
      </c>
      <c r="L67" s="143" t="s">
        <v>103</v>
      </c>
      <c r="M67" s="297">
        <v>18756217.441309791</v>
      </c>
      <c r="N67" s="268">
        <v>15609715.732452407</v>
      </c>
      <c r="O67" s="268">
        <v>17132141.187769543</v>
      </c>
      <c r="P67" s="269">
        <f>MAX(M67:O67)</f>
        <v>18756217.441309791</v>
      </c>
    </row>
    <row r="68" spans="1:16" ht="15.75" thickBot="1">
      <c r="A68" s="122">
        <v>9</v>
      </c>
      <c r="B68" s="246" t="s">
        <v>95</v>
      </c>
      <c r="C68" s="123"/>
      <c r="D68" s="247">
        <f>P68/2000*850</f>
        <v>8682441.8374558296</v>
      </c>
      <c r="E68" s="248">
        <f>E2/$K2*$D68/10000000</f>
        <v>0.40858549823321549</v>
      </c>
      <c r="F68" s="248">
        <f>F2/$K2*$D68/10000000</f>
        <v>0.45965868551236744</v>
      </c>
      <c r="G68" s="160"/>
      <c r="H68" s="160"/>
      <c r="I68" s="160"/>
      <c r="J68" s="281">
        <f t="shared" si="24"/>
        <v>0.86824418374558299</v>
      </c>
      <c r="K68" s="283"/>
      <c r="L68" s="96"/>
      <c r="M68" s="303">
        <v>16450000</v>
      </c>
      <c r="N68" s="290">
        <v>5722601.258581236</v>
      </c>
      <c r="O68" s="290">
        <v>20429274.911660776</v>
      </c>
      <c r="P68" s="291">
        <f t="shared" si="25"/>
        <v>20429274.911660776</v>
      </c>
    </row>
    <row r="69" spans="1:16" ht="15">
      <c r="A69" s="92">
        <v>10</v>
      </c>
      <c r="B69" s="93" t="s">
        <v>11</v>
      </c>
      <c r="C69" s="94"/>
      <c r="D69" s="197"/>
      <c r="E69" s="95">
        <f>SUM(E70:E74)</f>
        <v>2.3695108299958747</v>
      </c>
      <c r="F69" s="95">
        <f>SUM(F70:F74)</f>
        <v>0</v>
      </c>
      <c r="G69" s="95">
        <f>SUM(G70:G74)</f>
        <v>0</v>
      </c>
      <c r="H69" s="95">
        <f>SUM(H70:H74)</f>
        <v>0</v>
      </c>
      <c r="I69" s="95">
        <f>SUM(I70:I74)</f>
        <v>0</v>
      </c>
      <c r="J69" s="274"/>
      <c r="K69" s="292"/>
      <c r="L69" s="133"/>
      <c r="M69" s="294">
        <f>SUM(M70:M74)</f>
        <v>26827006.676070634</v>
      </c>
      <c r="N69" s="293">
        <f>SUM(N70:N74)</f>
        <v>50880244.880080685</v>
      </c>
      <c r="O69" s="293">
        <f>SUM(O70:O74)</f>
        <v>29012534.83220908</v>
      </c>
      <c r="P69" s="223">
        <f>SUM(P70:P74)</f>
        <v>69585140.710763857</v>
      </c>
    </row>
    <row r="70" spans="1:16" ht="14.25">
      <c r="A70" s="250">
        <v>10.1</v>
      </c>
      <c r="B70" s="83" t="s">
        <v>16</v>
      </c>
      <c r="C70" s="235"/>
      <c r="D70" s="236">
        <f>P70/2000*850</f>
        <v>717622.15909090906</v>
      </c>
      <c r="E70" s="91">
        <f>D70/10000000</f>
        <v>7.1762215909090904E-2</v>
      </c>
      <c r="F70" s="237"/>
      <c r="G70" s="237"/>
      <c r="H70" s="237"/>
      <c r="I70" s="237"/>
      <c r="J70" s="282">
        <f>SUM(E70:I70)</f>
        <v>7.1762215909090904E-2</v>
      </c>
      <c r="K70" s="304"/>
      <c r="L70" s="121"/>
      <c r="M70" s="295">
        <v>0</v>
      </c>
      <c r="N70" s="231">
        <v>1688522.7272727273</v>
      </c>
      <c r="O70" s="231">
        <v>0</v>
      </c>
      <c r="P70" s="265">
        <f>MAX(M70:O70)</f>
        <v>1688522.7272727273</v>
      </c>
    </row>
    <row r="71" spans="1:16" ht="14.25">
      <c r="A71" s="250">
        <v>10.199999999999999</v>
      </c>
      <c r="B71" s="83" t="s">
        <v>17</v>
      </c>
      <c r="C71" s="235"/>
      <c r="D71" s="236">
        <f>P71/2000*850</f>
        <v>10795000</v>
      </c>
      <c r="E71" s="91">
        <f>D71/10000000</f>
        <v>1.0794999999999999</v>
      </c>
      <c r="F71" s="237"/>
      <c r="G71" s="237"/>
      <c r="H71" s="237"/>
      <c r="I71" s="237"/>
      <c r="J71" s="282">
        <f>SUM(E71:I71)</f>
        <v>1.0794999999999999</v>
      </c>
      <c r="K71" s="304"/>
      <c r="L71" s="121"/>
      <c r="M71" s="295">
        <v>0</v>
      </c>
      <c r="N71" s="231">
        <v>25400000</v>
      </c>
      <c r="O71" s="231">
        <v>0</v>
      </c>
      <c r="P71" s="265">
        <f>MAX(M71:O71)</f>
        <v>25400000</v>
      </c>
    </row>
    <row r="72" spans="1:16" ht="14.25">
      <c r="A72" s="250">
        <v>10.3</v>
      </c>
      <c r="B72" s="83" t="s">
        <v>18</v>
      </c>
      <c r="C72" s="235"/>
      <c r="D72" s="236">
        <f>P72/2000*850</f>
        <v>626137.63250883389</v>
      </c>
      <c r="E72" s="91">
        <f>D72/10000000</f>
        <v>6.2613763250883386E-2</v>
      </c>
      <c r="F72" s="237"/>
      <c r="G72" s="237"/>
      <c r="H72" s="237"/>
      <c r="I72" s="237"/>
      <c r="J72" s="282">
        <f>SUM(E72:I72)</f>
        <v>6.2613763250883386E-2</v>
      </c>
      <c r="K72" s="304"/>
      <c r="L72" s="121"/>
      <c r="M72" s="295">
        <v>700000</v>
      </c>
      <c r="N72" s="231">
        <v>0</v>
      </c>
      <c r="O72" s="231">
        <v>1473265.0176678444</v>
      </c>
      <c r="P72" s="265">
        <f>MAX(M72:O72)</f>
        <v>1473265.0176678444</v>
      </c>
    </row>
    <row r="73" spans="1:16" ht="14.25">
      <c r="A73" s="250">
        <v>10.4</v>
      </c>
      <c r="B73" s="83" t="s">
        <v>19</v>
      </c>
      <c r="C73" s="235"/>
      <c r="D73" s="236">
        <f>P73/2000*850</f>
        <v>6330947.173144877</v>
      </c>
      <c r="E73" s="91">
        <f>D73/10000000</f>
        <v>0.63309471731448774</v>
      </c>
      <c r="F73" s="237"/>
      <c r="G73" s="237"/>
      <c r="H73" s="237"/>
      <c r="I73" s="237"/>
      <c r="J73" s="282">
        <f>SUM(E73:I73)</f>
        <v>0.63309471731448774</v>
      </c>
      <c r="K73" s="304"/>
      <c r="L73" s="121"/>
      <c r="M73" s="295">
        <v>0</v>
      </c>
      <c r="N73" s="231">
        <v>0</v>
      </c>
      <c r="O73" s="231">
        <v>14896346.289752651</v>
      </c>
      <c r="P73" s="265">
        <f>MAX(M73:O73)</f>
        <v>14896346.289752651</v>
      </c>
    </row>
    <row r="74" spans="1:16" ht="15" thickBot="1">
      <c r="A74" s="314">
        <v>10.5</v>
      </c>
      <c r="B74" s="315" t="s">
        <v>20</v>
      </c>
      <c r="C74" s="316">
        <v>10</v>
      </c>
      <c r="D74" s="317">
        <f>P74/50</f>
        <v>522540.13352141267</v>
      </c>
      <c r="E74" s="204">
        <f>C74*D74/10000000</f>
        <v>0.52254013352141271</v>
      </c>
      <c r="F74" s="318"/>
      <c r="G74" s="318"/>
      <c r="H74" s="318"/>
      <c r="I74" s="318"/>
      <c r="J74" s="319">
        <f>SUM(E74:I74)</f>
        <v>0.52254013352141271</v>
      </c>
      <c r="K74" s="320"/>
      <c r="L74" s="321"/>
      <c r="M74" s="322">
        <v>26127006.676070634</v>
      </c>
      <c r="N74" s="286">
        <v>23791722.152807958</v>
      </c>
      <c r="O74" s="286">
        <v>12642923.524788583</v>
      </c>
      <c r="P74" s="323">
        <f>MAX(M74:O74)</f>
        <v>26127006.676070634</v>
      </c>
    </row>
    <row r="75" spans="1:16" ht="15.75" thickBot="1">
      <c r="A75" s="122"/>
      <c r="B75" s="246" t="s">
        <v>86</v>
      </c>
      <c r="C75" s="123"/>
      <c r="D75" s="247"/>
      <c r="E75" s="160">
        <f t="shared" ref="E75:J75" si="27">SUM(E5,E19,E29,E44,E47,E52,E59,E65,E68,E69)</f>
        <v>78.484883284311351</v>
      </c>
      <c r="F75" s="160">
        <f t="shared" si="27"/>
        <v>32.881839483026312</v>
      </c>
      <c r="G75" s="160">
        <f t="shared" si="27"/>
        <v>0</v>
      </c>
      <c r="H75" s="160">
        <f t="shared" si="27"/>
        <v>0</v>
      </c>
      <c r="I75" s="160">
        <f t="shared" si="27"/>
        <v>0</v>
      </c>
      <c r="J75" s="281">
        <f t="shared" si="27"/>
        <v>108.23640532734179</v>
      </c>
      <c r="K75" s="283"/>
      <c r="L75" s="96"/>
      <c r="M75" s="306">
        <f>SUM(M5,M19,M29,M44,M47,M52,M59,M65,M68,M69)</f>
        <v>1514805174.6862955</v>
      </c>
      <c r="N75" s="160">
        <f>SUM(N5,N19,N29,N44,N47,N52,N59,N65,N68,N69)</f>
        <v>1483750071.7898788</v>
      </c>
      <c r="O75" s="160">
        <f>SUM(O5,O19,O29,O44,O47,O52,O59,O65,O68,O69)</f>
        <v>1661105758.2125235</v>
      </c>
      <c r="P75" s="305">
        <f>SUM(P5,P19,P29,P44,P47,P52,P59,P65,P68,P69)</f>
        <v>2307441424.390192</v>
      </c>
    </row>
    <row r="76" spans="1:16" s="313" customFormat="1" ht="15" thickBot="1">
      <c r="A76" s="307"/>
      <c r="B76" s="308"/>
      <c r="C76" s="309"/>
      <c r="D76" s="310"/>
      <c r="E76" s="311"/>
      <c r="F76" s="311"/>
      <c r="G76" s="311"/>
      <c r="H76" s="311"/>
      <c r="I76" s="311"/>
      <c r="J76" s="311"/>
      <c r="K76" s="308"/>
      <c r="L76" s="308"/>
      <c r="M76" s="312"/>
      <c r="N76" s="312"/>
      <c r="O76" s="312"/>
    </row>
    <row r="77" spans="1:16" ht="30.75" thickBot="1">
      <c r="A77" s="128"/>
      <c r="B77" s="164" t="s">
        <v>218</v>
      </c>
      <c r="C77" s="130"/>
      <c r="D77" s="192"/>
      <c r="E77" s="529" t="s">
        <v>102</v>
      </c>
      <c r="F77" s="529"/>
      <c r="G77" s="529"/>
      <c r="H77" s="529"/>
      <c r="I77" s="529"/>
      <c r="J77" s="530"/>
      <c r="K77" s="324" t="s">
        <v>154</v>
      </c>
      <c r="L77" s="139" t="s">
        <v>155</v>
      </c>
      <c r="M77" s="324"/>
      <c r="N77" s="138"/>
      <c r="O77" s="138"/>
      <c r="P77" s="139"/>
    </row>
    <row r="78" spans="1:16" ht="15.75" thickBot="1">
      <c r="A78" s="325"/>
      <c r="B78" s="246" t="s">
        <v>77</v>
      </c>
      <c r="C78" s="326" t="s">
        <v>331</v>
      </c>
      <c r="D78" s="327" t="s">
        <v>212</v>
      </c>
      <c r="E78" s="328" t="s">
        <v>79</v>
      </c>
      <c r="F78" s="328" t="s">
        <v>80</v>
      </c>
      <c r="G78" s="328" t="s">
        <v>81</v>
      </c>
      <c r="H78" s="328" t="s">
        <v>82</v>
      </c>
      <c r="I78" s="328" t="s">
        <v>83</v>
      </c>
      <c r="J78" s="330" t="s">
        <v>86</v>
      </c>
      <c r="K78" s="329"/>
      <c r="L78" s="96"/>
      <c r="M78" s="303"/>
      <c r="N78" s="290"/>
      <c r="O78" s="290"/>
      <c r="P78" s="291"/>
    </row>
    <row r="79" spans="1:16" ht="15">
      <c r="A79" s="131">
        <v>11</v>
      </c>
      <c r="B79" s="93" t="s">
        <v>5</v>
      </c>
      <c r="C79" s="251"/>
      <c r="D79" s="199"/>
      <c r="E79" s="95">
        <f t="shared" ref="E79:J79" si="28">SUM(E80:E92)</f>
        <v>0.17</v>
      </c>
      <c r="F79" s="95">
        <f t="shared" si="28"/>
        <v>0.17</v>
      </c>
      <c r="G79" s="95">
        <f t="shared" si="28"/>
        <v>0.17</v>
      </c>
      <c r="H79" s="95">
        <f t="shared" si="28"/>
        <v>7.6315225476416604</v>
      </c>
      <c r="I79" s="95">
        <f t="shared" si="28"/>
        <v>7.6315225476416604</v>
      </c>
      <c r="J79" s="241">
        <f t="shared" si="28"/>
        <v>15.093045095283321</v>
      </c>
      <c r="K79" s="245"/>
      <c r="L79" s="133"/>
      <c r="M79" s="294">
        <f>SUM(M80:M92)</f>
        <v>295513761.36764324</v>
      </c>
      <c r="N79" s="293">
        <f>SUM(N80:N92)</f>
        <v>159933099.97198001</v>
      </c>
      <c r="O79" s="293">
        <f>SUM(O80:O92)</f>
        <v>333888097.92558897</v>
      </c>
      <c r="P79" s="223">
        <f>SUM(P80:P92)</f>
        <v>353888097.92558897</v>
      </c>
    </row>
    <row r="80" spans="1:16" ht="14.25">
      <c r="A80" s="88">
        <v>11.1</v>
      </c>
      <c r="B80" s="89" t="s">
        <v>209</v>
      </c>
      <c r="C80" s="91">
        <f>J6</f>
        <v>7.6273011195652174</v>
      </c>
      <c r="D80" s="134">
        <v>0.12</v>
      </c>
      <c r="E80" s="91"/>
      <c r="F80" s="91"/>
      <c r="G80" s="91"/>
      <c r="H80" s="91">
        <f t="shared" ref="H80:I83" si="29">$C80*$D80</f>
        <v>0.91527613434782606</v>
      </c>
      <c r="I80" s="91">
        <f t="shared" si="29"/>
        <v>0.91527613434782606</v>
      </c>
      <c r="J80" s="242">
        <f t="shared" ref="J80:J91" si="30">SUM(E80:I80)</f>
        <v>1.8305522686956521</v>
      </c>
      <c r="K80" s="240" t="s">
        <v>326</v>
      </c>
      <c r="L80" s="142"/>
      <c r="M80" s="295">
        <v>275513761.36764324</v>
      </c>
      <c r="N80" s="231">
        <v>158998858.97198001</v>
      </c>
      <c r="O80" s="231">
        <v>333888097.92558897</v>
      </c>
      <c r="P80" s="270">
        <f>MAX(M80:O80)</f>
        <v>333888097.92558897</v>
      </c>
    </row>
    <row r="81" spans="1:16" ht="14.25">
      <c r="A81" s="88">
        <v>11.2</v>
      </c>
      <c r="B81" s="89" t="s">
        <v>324</v>
      </c>
      <c r="C81" s="91">
        <f t="shared" ref="C81:C86" si="31">J8</f>
        <v>0.51005830677897301</v>
      </c>
      <c r="D81" s="134">
        <v>0.12</v>
      </c>
      <c r="E81" s="91"/>
      <c r="F81" s="91"/>
      <c r="G81" s="91"/>
      <c r="H81" s="91">
        <f t="shared" si="29"/>
        <v>6.1206996813476758E-2</v>
      </c>
      <c r="I81" s="91">
        <f t="shared" si="29"/>
        <v>6.1206996813476758E-2</v>
      </c>
      <c r="J81" s="242">
        <f t="shared" si="30"/>
        <v>0.12241399362695352</v>
      </c>
      <c r="K81" s="240" t="s">
        <v>326</v>
      </c>
      <c r="L81" s="142"/>
      <c r="M81" s="295"/>
      <c r="N81" s="231"/>
      <c r="O81" s="231"/>
      <c r="P81" s="270"/>
    </row>
    <row r="82" spans="1:16" ht="14.25">
      <c r="A82" s="88">
        <v>11.3</v>
      </c>
      <c r="B82" s="89" t="s">
        <v>325</v>
      </c>
      <c r="C82" s="91">
        <f t="shared" si="31"/>
        <v>0.61060406433935466</v>
      </c>
      <c r="D82" s="134">
        <v>0.12</v>
      </c>
      <c r="E82" s="91"/>
      <c r="F82" s="91"/>
      <c r="G82" s="91"/>
      <c r="H82" s="91">
        <f t="shared" si="29"/>
        <v>7.3272487720722562E-2</v>
      </c>
      <c r="I82" s="91">
        <f t="shared" si="29"/>
        <v>7.3272487720722562E-2</v>
      </c>
      <c r="J82" s="242">
        <f t="shared" si="30"/>
        <v>0.14654497544144512</v>
      </c>
      <c r="K82" s="240" t="s">
        <v>326</v>
      </c>
      <c r="L82" s="142"/>
      <c r="M82" s="295"/>
      <c r="N82" s="231"/>
      <c r="O82" s="231"/>
      <c r="P82" s="270"/>
    </row>
    <row r="83" spans="1:16" ht="14.25">
      <c r="A83" s="88">
        <v>11.4</v>
      </c>
      <c r="B83" s="89" t="s">
        <v>177</v>
      </c>
      <c r="C83" s="91">
        <f t="shared" si="31"/>
        <v>2.0315887578445224</v>
      </c>
      <c r="D83" s="134">
        <v>0.12</v>
      </c>
      <c r="E83" s="91"/>
      <c r="F83" s="91"/>
      <c r="G83" s="91"/>
      <c r="H83" s="91">
        <f t="shared" si="29"/>
        <v>0.24379065094134267</v>
      </c>
      <c r="I83" s="91">
        <f t="shared" si="29"/>
        <v>0.24379065094134267</v>
      </c>
      <c r="J83" s="242">
        <f t="shared" si="30"/>
        <v>0.48758130188268534</v>
      </c>
      <c r="K83" s="240" t="s">
        <v>326</v>
      </c>
      <c r="L83" s="142"/>
      <c r="M83" s="295"/>
      <c r="N83" s="231"/>
      <c r="O83" s="231"/>
      <c r="P83" s="270"/>
    </row>
    <row r="84" spans="1:16" ht="14.25">
      <c r="A84" s="88">
        <v>11.5</v>
      </c>
      <c r="B84" s="89" t="s">
        <v>219</v>
      </c>
      <c r="C84" s="91">
        <f t="shared" si="31"/>
        <v>1.5201899999999999</v>
      </c>
      <c r="D84" s="134">
        <v>0.12</v>
      </c>
      <c r="E84" s="91"/>
      <c r="F84" s="91"/>
      <c r="G84" s="91"/>
      <c r="H84" s="91">
        <f t="shared" ref="H84:I91" si="32">$C84*$D84</f>
        <v>0.1824228</v>
      </c>
      <c r="I84" s="91">
        <f t="shared" si="32"/>
        <v>0.1824228</v>
      </c>
      <c r="J84" s="242">
        <f t="shared" si="30"/>
        <v>0.36484559999999999</v>
      </c>
      <c r="K84" s="240" t="s">
        <v>326</v>
      </c>
      <c r="L84" s="142"/>
      <c r="M84" s="295"/>
      <c r="N84" s="231"/>
      <c r="O84" s="231"/>
      <c r="P84" s="270"/>
    </row>
    <row r="85" spans="1:16" ht="14.25">
      <c r="A85" s="88">
        <v>11.6</v>
      </c>
      <c r="B85" s="89" t="s">
        <v>323</v>
      </c>
      <c r="C85" s="91">
        <f t="shared" si="31"/>
        <v>0.71243686956521735</v>
      </c>
      <c r="D85" s="134">
        <v>0.12</v>
      </c>
      <c r="E85" s="91"/>
      <c r="F85" s="91"/>
      <c r="G85" s="91"/>
      <c r="H85" s="91">
        <f t="shared" si="32"/>
        <v>8.5492424347826085E-2</v>
      </c>
      <c r="I85" s="91">
        <f t="shared" si="32"/>
        <v>8.5492424347826085E-2</v>
      </c>
      <c r="J85" s="242">
        <f t="shared" si="30"/>
        <v>0.17098484869565217</v>
      </c>
      <c r="K85" s="240" t="s">
        <v>326</v>
      </c>
      <c r="L85" s="142"/>
      <c r="M85" s="295"/>
      <c r="N85" s="231"/>
      <c r="O85" s="231"/>
      <c r="P85" s="270"/>
    </row>
    <row r="86" spans="1:16" ht="14.25">
      <c r="A86" s="88">
        <v>11.7</v>
      </c>
      <c r="B86" s="89" t="s">
        <v>182</v>
      </c>
      <c r="C86" s="91">
        <f t="shared" si="31"/>
        <v>0.48577500000000001</v>
      </c>
      <c r="D86" s="134">
        <v>0.12</v>
      </c>
      <c r="E86" s="91"/>
      <c r="F86" s="91"/>
      <c r="G86" s="91"/>
      <c r="H86" s="91">
        <f t="shared" si="32"/>
        <v>5.8292999999999998E-2</v>
      </c>
      <c r="I86" s="91">
        <f t="shared" si="32"/>
        <v>5.8292999999999998E-2</v>
      </c>
      <c r="J86" s="242">
        <f t="shared" si="30"/>
        <v>0.116586</v>
      </c>
      <c r="K86" s="240" t="s">
        <v>326</v>
      </c>
      <c r="L86" s="142"/>
      <c r="M86" s="295"/>
      <c r="N86" s="231"/>
      <c r="O86" s="231"/>
      <c r="P86" s="270"/>
    </row>
    <row r="87" spans="1:16" ht="14.25">
      <c r="A87" s="88">
        <v>11.8</v>
      </c>
      <c r="B87" s="89" t="s">
        <v>90</v>
      </c>
      <c r="C87" s="91">
        <f>J46</f>
        <v>3.9277862074999996</v>
      </c>
      <c r="D87" s="134">
        <v>0.22</v>
      </c>
      <c r="E87" s="91"/>
      <c r="F87" s="91"/>
      <c r="G87" s="91"/>
      <c r="H87" s="91">
        <f t="shared" si="32"/>
        <v>0.86411296564999995</v>
      </c>
      <c r="I87" s="91">
        <f t="shared" si="32"/>
        <v>0.86411296564999995</v>
      </c>
      <c r="J87" s="242">
        <f t="shared" si="30"/>
        <v>1.7282259312999999</v>
      </c>
      <c r="K87" s="240" t="s">
        <v>333</v>
      </c>
      <c r="L87" s="142"/>
      <c r="M87" s="295"/>
      <c r="N87" s="231"/>
      <c r="O87" s="231"/>
      <c r="P87" s="270"/>
    </row>
    <row r="88" spans="1:16" ht="14.25">
      <c r="A88" s="88">
        <v>11.9</v>
      </c>
      <c r="B88" s="89" t="s">
        <v>334</v>
      </c>
      <c r="C88" s="91">
        <f>J19</f>
        <v>9.2440892965667132</v>
      </c>
      <c r="D88" s="134">
        <v>0.15</v>
      </c>
      <c r="E88" s="91"/>
      <c r="F88" s="91"/>
      <c r="G88" s="91"/>
      <c r="H88" s="91">
        <f t="shared" si="32"/>
        <v>1.386613394485007</v>
      </c>
      <c r="I88" s="91">
        <f t="shared" si="32"/>
        <v>1.386613394485007</v>
      </c>
      <c r="J88" s="242">
        <f t="shared" si="30"/>
        <v>2.773226788970014</v>
      </c>
      <c r="K88" s="240" t="s">
        <v>332</v>
      </c>
      <c r="L88" s="142"/>
      <c r="M88" s="295"/>
      <c r="N88" s="231"/>
      <c r="O88" s="231"/>
      <c r="P88" s="270"/>
    </row>
    <row r="89" spans="1:16" ht="14.25">
      <c r="A89" s="206">
        <v>11.1</v>
      </c>
      <c r="B89" s="89" t="s">
        <v>335</v>
      </c>
      <c r="C89" s="91">
        <f>J47</f>
        <v>4.1385713715746659</v>
      </c>
      <c r="D89" s="134">
        <v>7.0000000000000007E-2</v>
      </c>
      <c r="E89" s="91"/>
      <c r="F89" s="91"/>
      <c r="G89" s="91"/>
      <c r="H89" s="91">
        <f t="shared" si="32"/>
        <v>0.28969999601022667</v>
      </c>
      <c r="I89" s="91">
        <f t="shared" si="32"/>
        <v>0.28969999601022667</v>
      </c>
      <c r="J89" s="242">
        <f t="shared" si="30"/>
        <v>0.57939999202045334</v>
      </c>
      <c r="K89" s="240" t="s">
        <v>41</v>
      </c>
      <c r="L89" s="142"/>
      <c r="M89" s="295"/>
      <c r="N89" s="231"/>
      <c r="O89" s="231"/>
      <c r="P89" s="270"/>
    </row>
    <row r="90" spans="1:16" ht="14.25">
      <c r="A90" s="206">
        <v>11.11</v>
      </c>
      <c r="B90" s="89" t="s">
        <v>0</v>
      </c>
      <c r="C90" s="91">
        <f>J29</f>
        <v>33.418695535018983</v>
      </c>
      <c r="D90" s="134">
        <v>7.0000000000000007E-2</v>
      </c>
      <c r="E90" s="91"/>
      <c r="F90" s="91"/>
      <c r="G90" s="91"/>
      <c r="H90" s="91">
        <f t="shared" si="32"/>
        <v>2.3393086874513291</v>
      </c>
      <c r="I90" s="91">
        <f t="shared" si="32"/>
        <v>2.3393086874513291</v>
      </c>
      <c r="J90" s="242">
        <f t="shared" si="30"/>
        <v>4.6786173749026583</v>
      </c>
      <c r="K90" s="240" t="s">
        <v>41</v>
      </c>
      <c r="L90" s="142"/>
      <c r="M90" s="295"/>
      <c r="N90" s="231"/>
      <c r="O90" s="231"/>
      <c r="P90" s="270"/>
    </row>
    <row r="91" spans="1:16" ht="14.25">
      <c r="A91" s="206">
        <v>11.12</v>
      </c>
      <c r="B91" s="89" t="s">
        <v>1</v>
      </c>
      <c r="C91" s="91">
        <f>J52</f>
        <v>13.74332871248434</v>
      </c>
      <c r="D91" s="134">
        <v>7.0000000000000007E-2</v>
      </c>
      <c r="E91" s="91"/>
      <c r="F91" s="91"/>
      <c r="G91" s="91"/>
      <c r="H91" s="91">
        <f t="shared" si="32"/>
        <v>0.96203300987390394</v>
      </c>
      <c r="I91" s="91">
        <f t="shared" si="32"/>
        <v>0.96203300987390394</v>
      </c>
      <c r="J91" s="242">
        <f t="shared" si="30"/>
        <v>1.9240660197478079</v>
      </c>
      <c r="K91" s="240" t="s">
        <v>41</v>
      </c>
      <c r="L91" s="142"/>
      <c r="M91" s="295"/>
      <c r="N91" s="231"/>
      <c r="O91" s="231"/>
      <c r="P91" s="270"/>
    </row>
    <row r="92" spans="1:16" ht="15" thickBot="1">
      <c r="A92" s="205">
        <v>11.13</v>
      </c>
      <c r="B92" s="135" t="s">
        <v>6</v>
      </c>
      <c r="C92" s="137">
        <v>4</v>
      </c>
      <c r="D92" s="196">
        <f>M92/5/4/2000*850</f>
        <v>425000</v>
      </c>
      <c r="E92" s="137">
        <f>D92*C92/10000000</f>
        <v>0.17</v>
      </c>
      <c r="F92" s="137">
        <f>E92</f>
        <v>0.17</v>
      </c>
      <c r="G92" s="137">
        <f>F92</f>
        <v>0.17</v>
      </c>
      <c r="H92" s="137">
        <f>G92</f>
        <v>0.17</v>
      </c>
      <c r="I92" s="137">
        <f>H92</f>
        <v>0.17</v>
      </c>
      <c r="J92" s="244">
        <f>I92</f>
        <v>0.17</v>
      </c>
      <c r="K92" s="331"/>
      <c r="L92" s="143"/>
      <c r="M92" s="297">
        <v>20000000</v>
      </c>
      <c r="N92" s="268">
        <v>934241</v>
      </c>
      <c r="O92" s="268">
        <v>0</v>
      </c>
      <c r="P92" s="269">
        <f>MAX(M92:O92)</f>
        <v>20000000</v>
      </c>
    </row>
    <row r="93" spans="1:16" ht="15">
      <c r="A93" s="131">
        <v>12</v>
      </c>
      <c r="B93" s="93" t="s">
        <v>89</v>
      </c>
      <c r="C93" s="165"/>
      <c r="D93" s="199"/>
      <c r="E93" s="95">
        <f t="shared" ref="E93:J93" si="33">SUM(E94:E96)</f>
        <v>1.9000000000000001</v>
      </c>
      <c r="F93" s="95">
        <f t="shared" si="33"/>
        <v>2.6599999999999997</v>
      </c>
      <c r="G93" s="95">
        <f t="shared" si="33"/>
        <v>2.6599999999999997</v>
      </c>
      <c r="H93" s="95">
        <f t="shared" si="33"/>
        <v>2.6599999999999997</v>
      </c>
      <c r="I93" s="95">
        <f t="shared" si="33"/>
        <v>2.6599999999999997</v>
      </c>
      <c r="J93" s="241">
        <f t="shared" si="33"/>
        <v>12.54</v>
      </c>
      <c r="K93" s="245"/>
      <c r="L93" s="133"/>
      <c r="M93" s="294">
        <f>SUM(M94:M96)</f>
        <v>181089561.68000001</v>
      </c>
      <c r="N93" s="293">
        <f>SUM(N94:N96)</f>
        <v>118709092.42600003</v>
      </c>
      <c r="O93" s="293">
        <f>SUM(O94:O96)</f>
        <v>262729835.03999999</v>
      </c>
      <c r="P93" s="223">
        <f t="shared" ref="P93:P99" si="34">MAX(M93:O93)</f>
        <v>262729835.03999999</v>
      </c>
    </row>
    <row r="94" spans="1:16" ht="14.25">
      <c r="A94" s="88">
        <v>12.1</v>
      </c>
      <c r="B94" s="252" t="s">
        <v>3</v>
      </c>
      <c r="C94" s="91"/>
      <c r="D94" s="195"/>
      <c r="E94" s="91">
        <v>0.55000000000000004</v>
      </c>
      <c r="F94" s="91">
        <v>0.22</v>
      </c>
      <c r="G94" s="91">
        <v>0.22</v>
      </c>
      <c r="H94" s="91">
        <v>0.22</v>
      </c>
      <c r="I94" s="91">
        <v>0.22</v>
      </c>
      <c r="J94" s="242">
        <f>SUM(E94:I94)</f>
        <v>1.43</v>
      </c>
      <c r="K94" s="240"/>
      <c r="L94" s="142"/>
      <c r="M94" s="295">
        <v>29752469.600000001</v>
      </c>
      <c r="N94" s="231">
        <v>9755530.9289999995</v>
      </c>
      <c r="O94" s="231">
        <v>17058645.039999999</v>
      </c>
      <c r="P94" s="265">
        <f t="shared" si="34"/>
        <v>29752469.600000001</v>
      </c>
    </row>
    <row r="95" spans="1:16" ht="14.25">
      <c r="A95" s="88">
        <v>12.2</v>
      </c>
      <c r="B95" s="252" t="s">
        <v>2</v>
      </c>
      <c r="C95" s="91"/>
      <c r="D95" s="195"/>
      <c r="E95" s="91">
        <v>0.33</v>
      </c>
      <c r="F95" s="91">
        <v>0.43</v>
      </c>
      <c r="G95" s="91">
        <v>0.43</v>
      </c>
      <c r="H95" s="91">
        <v>0.43</v>
      </c>
      <c r="I95" s="91">
        <v>0.43</v>
      </c>
      <c r="J95" s="242">
        <f>SUM(E95:I95)</f>
        <v>2.0499999999999998</v>
      </c>
      <c r="K95" s="240"/>
      <c r="L95" s="142"/>
      <c r="M95" s="295">
        <v>38952282</v>
      </c>
      <c r="N95" s="231">
        <v>18262476</v>
      </c>
      <c r="O95" s="231">
        <v>46094370</v>
      </c>
      <c r="P95" s="265">
        <f t="shared" si="34"/>
        <v>46094370</v>
      </c>
    </row>
    <row r="96" spans="1:16" ht="15" thickBot="1">
      <c r="A96" s="151">
        <v>12.4</v>
      </c>
      <c r="B96" s="253" t="s">
        <v>4</v>
      </c>
      <c r="C96" s="137"/>
      <c r="D96" s="196"/>
      <c r="E96" s="137">
        <v>1.02</v>
      </c>
      <c r="F96" s="137">
        <v>2.0099999999999998</v>
      </c>
      <c r="G96" s="137">
        <v>2.0099999999999998</v>
      </c>
      <c r="H96" s="137">
        <v>2.0099999999999998</v>
      </c>
      <c r="I96" s="137">
        <v>2.0099999999999998</v>
      </c>
      <c r="J96" s="244">
        <f>SUM(E96:I96)</f>
        <v>9.0599999999999987</v>
      </c>
      <c r="K96" s="331"/>
      <c r="L96" s="143"/>
      <c r="M96" s="297">
        <v>112384810.08</v>
      </c>
      <c r="N96" s="268">
        <v>90691085.497000039</v>
      </c>
      <c r="O96" s="268">
        <v>199576820</v>
      </c>
      <c r="P96" s="269">
        <f t="shared" si="34"/>
        <v>199576820</v>
      </c>
    </row>
    <row r="97" spans="1:16" ht="15">
      <c r="A97" s="131">
        <v>13</v>
      </c>
      <c r="B97" s="93" t="s">
        <v>330</v>
      </c>
      <c r="C97" s="165"/>
      <c r="D97" s="199"/>
      <c r="E97" s="95">
        <f t="shared" ref="E97:J97" si="35">SUM(E98:E99)</f>
        <v>3.6405314780087283</v>
      </c>
      <c r="F97" s="95">
        <f t="shared" si="35"/>
        <v>3.6405314780087283</v>
      </c>
      <c r="G97" s="95">
        <f t="shared" si="35"/>
        <v>3.6405314780087283</v>
      </c>
      <c r="H97" s="95">
        <f t="shared" si="35"/>
        <v>3.6405314780087283</v>
      </c>
      <c r="I97" s="95">
        <f t="shared" si="35"/>
        <v>3.6405314780087283</v>
      </c>
      <c r="J97" s="241">
        <f t="shared" si="35"/>
        <v>18.20265739004364</v>
      </c>
      <c r="K97" s="245"/>
      <c r="L97" s="133"/>
      <c r="M97" s="294">
        <f>SUM(M98:M99)</f>
        <v>318040000</v>
      </c>
      <c r="N97" s="293">
        <f>SUM(N98:N99)</f>
        <v>209395770.73019406</v>
      </c>
      <c r="O97" s="293">
        <f>SUM(O98:O99)</f>
        <v>237158945.50027597</v>
      </c>
      <c r="P97" s="223">
        <f>SUM(P98:P99)</f>
        <v>428399010.88009465</v>
      </c>
    </row>
    <row r="98" spans="1:16" ht="14.25">
      <c r="A98" s="88" t="s">
        <v>39</v>
      </c>
      <c r="B98" s="89" t="s">
        <v>330</v>
      </c>
      <c r="C98" s="195">
        <v>23</v>
      </c>
      <c r="D98" s="195">
        <f>P98/5/55</f>
        <v>927418.18181818177</v>
      </c>
      <c r="E98" s="91">
        <f>D98*C98/10000000</f>
        <v>2.1330618181818179</v>
      </c>
      <c r="F98" s="91">
        <f t="shared" ref="F98:I99" si="36">E98</f>
        <v>2.1330618181818179</v>
      </c>
      <c r="G98" s="91">
        <f t="shared" si="36"/>
        <v>2.1330618181818179</v>
      </c>
      <c r="H98" s="91">
        <f t="shared" si="36"/>
        <v>2.1330618181818179</v>
      </c>
      <c r="I98" s="91">
        <f t="shared" si="36"/>
        <v>2.1330618181818179</v>
      </c>
      <c r="J98" s="242">
        <f>SUM(E98:I98)</f>
        <v>10.665309090909091</v>
      </c>
      <c r="K98" s="240"/>
      <c r="L98" s="142"/>
      <c r="M98" s="295">
        <v>255040000</v>
      </c>
      <c r="N98" s="231">
        <v>80854707.049551338</v>
      </c>
      <c r="O98" s="231">
        <v>63799934.620181285</v>
      </c>
      <c r="P98" s="265">
        <f t="shared" si="34"/>
        <v>255040000</v>
      </c>
    </row>
    <row r="99" spans="1:16" ht="15" thickBot="1">
      <c r="A99" s="151" t="s">
        <v>40</v>
      </c>
      <c r="B99" s="135" t="s">
        <v>294</v>
      </c>
      <c r="C99" s="196">
        <v>20</v>
      </c>
      <c r="D99" s="196">
        <f>P99/5/46</f>
        <v>753734.82991345518</v>
      </c>
      <c r="E99" s="137">
        <f>D99*C99/10000000</f>
        <v>1.5074696598269104</v>
      </c>
      <c r="F99" s="137">
        <f t="shared" si="36"/>
        <v>1.5074696598269104</v>
      </c>
      <c r="G99" s="137">
        <f t="shared" si="36"/>
        <v>1.5074696598269104</v>
      </c>
      <c r="H99" s="137">
        <f t="shared" si="36"/>
        <v>1.5074696598269104</v>
      </c>
      <c r="I99" s="137">
        <f t="shared" si="36"/>
        <v>1.5074696598269104</v>
      </c>
      <c r="J99" s="244">
        <f>SUM(E99:I99)</f>
        <v>7.5373482991345515</v>
      </c>
      <c r="K99" s="331"/>
      <c r="L99" s="143"/>
      <c r="M99" s="297">
        <v>63000000</v>
      </c>
      <c r="N99" s="268">
        <v>128541063.68064272</v>
      </c>
      <c r="O99" s="268">
        <v>173359010.88009468</v>
      </c>
      <c r="P99" s="269">
        <f t="shared" si="34"/>
        <v>173359010.88009468</v>
      </c>
    </row>
    <row r="100" spans="1:16" ht="15.75" thickBot="1">
      <c r="A100" s="122"/>
      <c r="B100" s="332" t="s">
        <v>86</v>
      </c>
      <c r="C100" s="123"/>
      <c r="D100" s="247"/>
      <c r="E100" s="160">
        <f t="shared" ref="E100:J100" si="37">SUM(E79,E93,E97)</f>
        <v>5.7105314780087291</v>
      </c>
      <c r="F100" s="160">
        <f t="shared" si="37"/>
        <v>6.470531478008728</v>
      </c>
      <c r="G100" s="160">
        <f t="shared" si="37"/>
        <v>6.470531478008728</v>
      </c>
      <c r="H100" s="160">
        <f t="shared" si="37"/>
        <v>13.932054025650389</v>
      </c>
      <c r="I100" s="160">
        <f t="shared" si="37"/>
        <v>13.932054025650389</v>
      </c>
      <c r="J100" s="305">
        <f t="shared" si="37"/>
        <v>45.835702485326962</v>
      </c>
      <c r="K100" s="333"/>
      <c r="L100" s="96"/>
      <c r="M100" s="306">
        <f>SUM(M79,M93,M97)</f>
        <v>794643323.04764318</v>
      </c>
      <c r="N100" s="160">
        <f>SUM(N79,N93,N97)</f>
        <v>488037963.12817407</v>
      </c>
      <c r="O100" s="160">
        <f>SUM(O79,O93,O97)</f>
        <v>833776878.4658649</v>
      </c>
      <c r="P100" s="305">
        <f>SUM(P94:P99)</f>
        <v>1132221681.3601894</v>
      </c>
    </row>
    <row r="101" spans="1:16" ht="15.75" thickBot="1">
      <c r="A101" s="161"/>
      <c r="B101" s="162"/>
      <c r="C101" s="163"/>
      <c r="D101" s="198"/>
      <c r="E101" s="334"/>
      <c r="F101" s="334"/>
      <c r="G101" s="334"/>
      <c r="H101" s="334"/>
      <c r="I101" s="334"/>
      <c r="J101" s="335"/>
      <c r="K101" s="162"/>
      <c r="L101" s="162"/>
      <c r="M101" s="336"/>
      <c r="N101" s="336"/>
      <c r="O101" s="336"/>
      <c r="P101" s="337"/>
    </row>
    <row r="102" spans="1:16" ht="15">
      <c r="A102" s="92"/>
      <c r="B102" s="93" t="s">
        <v>92</v>
      </c>
      <c r="C102" s="94"/>
      <c r="D102" s="197"/>
      <c r="E102" s="95">
        <f t="shared" ref="E102:J102" si="38">E75+E100</f>
        <v>84.195414762320084</v>
      </c>
      <c r="F102" s="95">
        <f t="shared" si="38"/>
        <v>39.352370961035042</v>
      </c>
      <c r="G102" s="95">
        <f t="shared" si="38"/>
        <v>6.470531478008728</v>
      </c>
      <c r="H102" s="95">
        <f t="shared" si="38"/>
        <v>13.932054025650389</v>
      </c>
      <c r="I102" s="95">
        <f t="shared" si="38"/>
        <v>13.932054025650389</v>
      </c>
      <c r="J102" s="241">
        <f t="shared" si="38"/>
        <v>154.07210781266875</v>
      </c>
      <c r="K102" s="344"/>
      <c r="L102" s="343"/>
      <c r="M102" s="341"/>
      <c r="N102" s="338"/>
      <c r="O102" s="338"/>
      <c r="P102" s="339"/>
    </row>
    <row r="103" spans="1:16" ht="15">
      <c r="A103" s="84"/>
      <c r="B103" s="85" t="s">
        <v>99</v>
      </c>
      <c r="C103" s="86"/>
      <c r="D103" s="200"/>
      <c r="E103" s="87">
        <f>E102*10%</f>
        <v>8.4195414762320091</v>
      </c>
      <c r="F103" s="87">
        <f>F102*10%</f>
        <v>3.9352370961035046</v>
      </c>
      <c r="G103" s="87">
        <f>G102*10%</f>
        <v>0.64705314780087286</v>
      </c>
      <c r="H103" s="87">
        <f>H102*10%</f>
        <v>1.3932054025650391</v>
      </c>
      <c r="I103" s="87">
        <f>I102*10%</f>
        <v>1.3932054025650391</v>
      </c>
      <c r="J103" s="346">
        <f>SUM(E103:I103)</f>
        <v>15.788242525266465</v>
      </c>
      <c r="K103" s="249"/>
      <c r="L103" s="121"/>
      <c r="M103" s="295"/>
      <c r="N103" s="231"/>
      <c r="O103" s="231"/>
      <c r="P103" s="270"/>
    </row>
    <row r="104" spans="1:16" ht="15.75" thickBot="1">
      <c r="A104" s="153"/>
      <c r="B104" s="154" t="s">
        <v>100</v>
      </c>
      <c r="C104" s="155"/>
      <c r="D104" s="201"/>
      <c r="E104" s="156">
        <f t="shared" ref="E104:J104" si="39">SUM(E102:E103)</f>
        <v>92.614956238552097</v>
      </c>
      <c r="F104" s="156">
        <f t="shared" si="39"/>
        <v>43.287608057138549</v>
      </c>
      <c r="G104" s="156">
        <f t="shared" si="39"/>
        <v>7.1175846258096005</v>
      </c>
      <c r="H104" s="156">
        <f t="shared" si="39"/>
        <v>15.325259428215428</v>
      </c>
      <c r="I104" s="156">
        <f t="shared" si="39"/>
        <v>15.325259428215428</v>
      </c>
      <c r="J104" s="340">
        <f t="shared" si="39"/>
        <v>169.86035033793522</v>
      </c>
      <c r="K104" s="345"/>
      <c r="L104" s="159"/>
      <c r="M104" s="342">
        <f>SUM(M75,M100)</f>
        <v>2309448497.7339387</v>
      </c>
      <c r="N104" s="156">
        <f>SUM(N75,N100)</f>
        <v>1971788034.9180529</v>
      </c>
      <c r="O104" s="156">
        <f>SUM(O75,O100)</f>
        <v>2494882636.6783886</v>
      </c>
      <c r="P104" s="340">
        <f>SUM(P102:P103)</f>
        <v>0</v>
      </c>
    </row>
    <row r="106" spans="1:16">
      <c r="A106" s="76" t="s">
        <v>97</v>
      </c>
    </row>
    <row r="107" spans="1:16">
      <c r="A107" s="238">
        <v>1</v>
      </c>
      <c r="B107" s="239" t="s">
        <v>98</v>
      </c>
      <c r="C107" s="239"/>
      <c r="F107" s="81"/>
    </row>
    <row r="108" spans="1:16">
      <c r="A108" s="238">
        <v>2</v>
      </c>
      <c r="B108" s="239" t="s">
        <v>101</v>
      </c>
      <c r="C108" s="239"/>
      <c r="F108" s="82"/>
    </row>
    <row r="109" spans="1:16">
      <c r="A109" s="238">
        <v>3</v>
      </c>
      <c r="B109" s="239" t="s">
        <v>220</v>
      </c>
      <c r="C109" s="239"/>
      <c r="G109" s="81"/>
    </row>
    <row r="110" spans="1:16">
      <c r="A110" s="238">
        <v>4</v>
      </c>
      <c r="B110" s="239" t="s">
        <v>163</v>
      </c>
      <c r="C110" s="239"/>
    </row>
    <row r="111" spans="1:16">
      <c r="A111" s="238">
        <v>5</v>
      </c>
      <c r="B111" s="239" t="s">
        <v>183</v>
      </c>
      <c r="C111" s="239"/>
    </row>
    <row r="112" spans="1:16">
      <c r="A112" s="238">
        <v>6</v>
      </c>
      <c r="B112" s="239" t="s">
        <v>191</v>
      </c>
      <c r="C112" s="239"/>
    </row>
    <row r="115" spans="2:11" ht="15" hidden="1">
      <c r="B115" s="126" t="s">
        <v>84</v>
      </c>
      <c r="C115" s="126"/>
      <c r="D115" s="203"/>
      <c r="E115" s="126" t="s">
        <v>202</v>
      </c>
      <c r="F115" s="126" t="s">
        <v>203</v>
      </c>
      <c r="G115" s="126" t="s">
        <v>204</v>
      </c>
      <c r="H115" s="126" t="s">
        <v>205</v>
      </c>
      <c r="I115" s="126" t="s">
        <v>206</v>
      </c>
      <c r="J115" s="126" t="s">
        <v>86</v>
      </c>
      <c r="K115" s="1"/>
    </row>
    <row r="116" spans="2:11" hidden="1">
      <c r="B116" s="73" t="s">
        <v>93</v>
      </c>
      <c r="C116" s="7"/>
      <c r="D116" s="38"/>
      <c r="E116" s="8" t="e">
        <f>SUM(#REF!,E19,E29)</f>
        <v>#REF!</v>
      </c>
      <c r="F116" s="8" t="e">
        <f>SUM(#REF!,F19,F29)</f>
        <v>#REF!</v>
      </c>
      <c r="G116" s="8" t="e">
        <f>SUM(#REF!,G19,G29)</f>
        <v>#REF!</v>
      </c>
      <c r="H116" s="8" t="e">
        <f>SUM(#REF!,H19,H29)</f>
        <v>#REF!</v>
      </c>
      <c r="I116" s="8" t="e">
        <f>SUM(#REF!,I19,I29)</f>
        <v>#REF!</v>
      </c>
      <c r="J116" s="8" t="e">
        <f>SUM(E116:I116)</f>
        <v>#REF!</v>
      </c>
      <c r="K116" s="71">
        <v>0.33329999999999999</v>
      </c>
    </row>
    <row r="117" spans="2:11" hidden="1">
      <c r="B117" s="6" t="s">
        <v>192</v>
      </c>
      <c r="C117" s="7"/>
      <c r="D117" s="38"/>
      <c r="E117" s="8" t="e">
        <f>#REF!</f>
        <v>#REF!</v>
      </c>
      <c r="F117" s="8" t="e">
        <f>#REF!</f>
        <v>#REF!</v>
      </c>
      <c r="G117" s="8" t="e">
        <f>#REF!</f>
        <v>#REF!</v>
      </c>
      <c r="H117" s="8" t="e">
        <f>#REF!</f>
        <v>#REF!</v>
      </c>
      <c r="I117" s="8" t="e">
        <f>#REF!</f>
        <v>#REF!</v>
      </c>
      <c r="J117" s="8" t="e">
        <f>SUM(E117:I117)</f>
        <v>#REF!</v>
      </c>
      <c r="K117" s="72">
        <v>0.2</v>
      </c>
    </row>
    <row r="118" spans="2:11" hidden="1">
      <c r="B118" s="6" t="s">
        <v>193</v>
      </c>
      <c r="C118" s="7"/>
      <c r="D118" s="38"/>
      <c r="E118" s="8">
        <f>SUM(E59,E68,E100)</f>
        <v>16.875745113957809</v>
      </c>
      <c r="F118" s="8">
        <f>SUM(F59,F68,F100)</f>
        <v>10.397856807965541</v>
      </c>
      <c r="G118" s="8">
        <f>SUM(G59,G68,G100)</f>
        <v>6.470531478008728</v>
      </c>
      <c r="H118" s="8">
        <f>SUM(H59,H68,H100)</f>
        <v>13.932054025650389</v>
      </c>
      <c r="I118" s="8">
        <f>SUM(I59,I68,I100)</f>
        <v>13.932054025650389</v>
      </c>
      <c r="J118" s="8">
        <f>SUM(E118:I118)</f>
        <v>61.608241451232857</v>
      </c>
      <c r="K118" s="1"/>
    </row>
    <row r="119" spans="2:11" hidden="1">
      <c r="B119" s="6" t="s">
        <v>86</v>
      </c>
      <c r="C119" s="7"/>
      <c r="D119" s="38"/>
      <c r="E119" s="8" t="e">
        <f>SUM(E116:E118)</f>
        <v>#REF!</v>
      </c>
      <c r="F119" s="8" t="e">
        <f>SUM(F116:F118)</f>
        <v>#REF!</v>
      </c>
      <c r="G119" s="8" t="e">
        <f>SUM(G116:G118)</f>
        <v>#REF!</v>
      </c>
      <c r="H119" s="8" t="e">
        <f>SUM(H116:H118)</f>
        <v>#REF!</v>
      </c>
      <c r="I119" s="8" t="e">
        <f>SUM(I116:I118)</f>
        <v>#REF!</v>
      </c>
      <c r="J119" s="8" t="e">
        <f>SUM(E119:I119)</f>
        <v>#REF!</v>
      </c>
      <c r="K119" s="1"/>
    </row>
    <row r="120" spans="2:11" ht="15" hidden="1">
      <c r="B120" s="126" t="s">
        <v>194</v>
      </c>
      <c r="C120" s="126"/>
      <c r="D120" s="203"/>
      <c r="E120" s="126"/>
      <c r="F120" s="126"/>
      <c r="G120" s="126"/>
      <c r="H120" s="126"/>
      <c r="I120" s="126"/>
      <c r="J120" s="126"/>
      <c r="K120" s="1"/>
    </row>
    <row r="121" spans="2:11" hidden="1">
      <c r="B121" s="73" t="s">
        <v>195</v>
      </c>
      <c r="C121" s="7"/>
      <c r="D121" s="38"/>
      <c r="E121" s="8" t="e">
        <f>E116/3</f>
        <v>#REF!</v>
      </c>
      <c r="F121" s="8" t="e">
        <f>F116/3</f>
        <v>#REF!</v>
      </c>
      <c r="G121" s="8" t="e">
        <f>G116/3</f>
        <v>#REF!</v>
      </c>
      <c r="H121" s="8" t="e">
        <f>H116/3</f>
        <v>#REF!</v>
      </c>
      <c r="I121" s="8" t="e">
        <f>I116/3</f>
        <v>#REF!</v>
      </c>
      <c r="J121" s="8" t="e">
        <f>SUM(E121:I121)</f>
        <v>#REF!</v>
      </c>
      <c r="K121" s="69"/>
    </row>
    <row r="122" spans="2:11" hidden="1">
      <c r="B122" s="6" t="s">
        <v>196</v>
      </c>
      <c r="C122" s="7"/>
      <c r="D122" s="38"/>
      <c r="E122" s="7" t="e">
        <f>E117/5</f>
        <v>#REF!</v>
      </c>
      <c r="F122" s="7" t="e">
        <f>F117/5</f>
        <v>#REF!</v>
      </c>
      <c r="G122" s="7" t="e">
        <f>G117/5</f>
        <v>#REF!</v>
      </c>
      <c r="H122" s="7" t="e">
        <f>H117/5</f>
        <v>#REF!</v>
      </c>
      <c r="I122" s="7" t="e">
        <f>I117/5</f>
        <v>#REF!</v>
      </c>
      <c r="J122" s="8" t="e">
        <f>SUM(E122:I122)</f>
        <v>#REF!</v>
      </c>
      <c r="K122" s="1"/>
    </row>
    <row r="123" spans="2:11" hidden="1">
      <c r="B123" s="6" t="s">
        <v>197</v>
      </c>
      <c r="C123" s="7"/>
      <c r="D123" s="38"/>
      <c r="E123" s="8">
        <f>+E118</f>
        <v>16.875745113957809</v>
      </c>
      <c r="F123" s="8">
        <f>+F118</f>
        <v>10.397856807965541</v>
      </c>
      <c r="G123" s="8">
        <f>+G118</f>
        <v>6.470531478008728</v>
      </c>
      <c r="H123" s="8">
        <f>+H118</f>
        <v>13.932054025650389</v>
      </c>
      <c r="I123" s="8">
        <f>+I118</f>
        <v>13.932054025650389</v>
      </c>
      <c r="J123" s="8">
        <f>SUM(E123:I123)</f>
        <v>61.608241451232857</v>
      </c>
      <c r="K123" s="1"/>
    </row>
    <row r="124" spans="2:11" hidden="1">
      <c r="B124" s="6" t="s">
        <v>86</v>
      </c>
      <c r="C124" s="7"/>
      <c r="D124" s="38"/>
      <c r="E124" s="8" t="e">
        <f t="shared" ref="E124:J124" si="40">SUM(E121:E123)</f>
        <v>#REF!</v>
      </c>
      <c r="F124" s="8" t="e">
        <f t="shared" si="40"/>
        <v>#REF!</v>
      </c>
      <c r="G124" s="8" t="e">
        <f t="shared" si="40"/>
        <v>#REF!</v>
      </c>
      <c r="H124" s="8" t="e">
        <f t="shared" si="40"/>
        <v>#REF!</v>
      </c>
      <c r="I124" s="8" t="e">
        <f t="shared" si="40"/>
        <v>#REF!</v>
      </c>
      <c r="J124" s="8" t="e">
        <f t="shared" si="40"/>
        <v>#REF!</v>
      </c>
      <c r="K124" s="1"/>
    </row>
    <row r="125" spans="2:11" ht="15" hidden="1">
      <c r="B125" s="126" t="s">
        <v>198</v>
      </c>
      <c r="C125" s="126"/>
      <c r="D125" s="203"/>
      <c r="E125" s="126"/>
      <c r="F125" s="126"/>
      <c r="G125" s="126"/>
      <c r="H125" s="126"/>
      <c r="I125" s="126"/>
      <c r="J125" s="126"/>
      <c r="K125" s="1"/>
    </row>
    <row r="126" spans="2:11" hidden="1">
      <c r="B126" s="6" t="s">
        <v>199</v>
      </c>
      <c r="C126" s="7"/>
      <c r="D126" s="38"/>
      <c r="E126" s="8" t="e">
        <f t="shared" ref="E126:I128" si="41">E116-E121</f>
        <v>#REF!</v>
      </c>
      <c r="F126" s="8" t="e">
        <f t="shared" si="41"/>
        <v>#REF!</v>
      </c>
      <c r="G126" s="8" t="e">
        <f t="shared" si="41"/>
        <v>#REF!</v>
      </c>
      <c r="H126" s="8" t="e">
        <f t="shared" si="41"/>
        <v>#REF!</v>
      </c>
      <c r="I126" s="8" t="e">
        <f t="shared" si="41"/>
        <v>#REF!</v>
      </c>
      <c r="J126" s="8" t="e">
        <f>SUM(E126:I126)</f>
        <v>#REF!</v>
      </c>
      <c r="K126" s="1"/>
    </row>
    <row r="127" spans="2:11" hidden="1">
      <c r="B127" s="6" t="s">
        <v>200</v>
      </c>
      <c r="C127" s="7"/>
      <c r="D127" s="38"/>
      <c r="E127" s="8" t="e">
        <f t="shared" si="41"/>
        <v>#REF!</v>
      </c>
      <c r="F127" s="8" t="e">
        <f t="shared" si="41"/>
        <v>#REF!</v>
      </c>
      <c r="G127" s="8" t="e">
        <f t="shared" si="41"/>
        <v>#REF!</v>
      </c>
      <c r="H127" s="8" t="e">
        <f t="shared" si="41"/>
        <v>#REF!</v>
      </c>
      <c r="I127" s="8" t="e">
        <f t="shared" si="41"/>
        <v>#REF!</v>
      </c>
      <c r="J127" s="8" t="e">
        <f>SUM(E127:I127)</f>
        <v>#REF!</v>
      </c>
      <c r="K127" s="1"/>
    </row>
    <row r="128" spans="2:11" hidden="1">
      <c r="B128" s="6" t="s">
        <v>201</v>
      </c>
      <c r="C128" s="7"/>
      <c r="D128" s="38"/>
      <c r="E128" s="8">
        <f t="shared" si="41"/>
        <v>0</v>
      </c>
      <c r="F128" s="8">
        <f t="shared" si="41"/>
        <v>0</v>
      </c>
      <c r="G128" s="8">
        <f t="shared" si="41"/>
        <v>0</v>
      </c>
      <c r="H128" s="8">
        <f t="shared" si="41"/>
        <v>0</v>
      </c>
      <c r="I128" s="8">
        <f t="shared" si="41"/>
        <v>0</v>
      </c>
      <c r="J128" s="8">
        <f>SUM(E128:I128)</f>
        <v>0</v>
      </c>
      <c r="K128" s="1"/>
    </row>
    <row r="129" spans="2:11" hidden="1">
      <c r="B129" s="6" t="s">
        <v>86</v>
      </c>
      <c r="C129" s="7"/>
      <c r="D129" s="38"/>
      <c r="E129" s="74" t="e">
        <f t="shared" ref="E129:J129" si="42">SUM(E126:E128)</f>
        <v>#REF!</v>
      </c>
      <c r="F129" s="74" t="e">
        <f t="shared" si="42"/>
        <v>#REF!</v>
      </c>
      <c r="G129" s="74" t="e">
        <f t="shared" si="42"/>
        <v>#REF!</v>
      </c>
      <c r="H129" s="74" t="e">
        <f t="shared" si="42"/>
        <v>#REF!</v>
      </c>
      <c r="I129" s="74" t="e">
        <f t="shared" si="42"/>
        <v>#REF!</v>
      </c>
      <c r="J129" s="8" t="e">
        <f t="shared" si="42"/>
        <v>#REF!</v>
      </c>
      <c r="K129" s="1"/>
    </row>
    <row r="130" spans="2:11" hidden="1">
      <c r="B130" s="1"/>
      <c r="C130"/>
      <c r="D130" s="172"/>
      <c r="E130"/>
      <c r="F130"/>
      <c r="G130"/>
      <c r="H130"/>
      <c r="I130"/>
      <c r="J130"/>
      <c r="K130" s="1"/>
    </row>
    <row r="131" spans="2:11" hidden="1">
      <c r="B131" s="1" t="s">
        <v>207</v>
      </c>
      <c r="C131"/>
      <c r="D131" s="172"/>
      <c r="E131" s="2" t="e">
        <f>+E124*0.3</f>
        <v>#REF!</v>
      </c>
      <c r="F131" s="2" t="e">
        <f>+F124*0.3</f>
        <v>#REF!</v>
      </c>
      <c r="G131" s="2" t="e">
        <f>+G124*0.3</f>
        <v>#REF!</v>
      </c>
      <c r="H131" s="2" t="e">
        <f>+H124*0.3</f>
        <v>#REF!</v>
      </c>
      <c r="I131" s="2" t="e">
        <f>+I124*0.3</f>
        <v>#REF!</v>
      </c>
      <c r="J131" s="2" t="e">
        <f>SUM(E131:I131)</f>
        <v>#REF!</v>
      </c>
      <c r="K131" s="1"/>
    </row>
    <row r="132" spans="2:11" hidden="1">
      <c r="B132" s="1" t="s">
        <v>208</v>
      </c>
      <c r="C132"/>
      <c r="D132" s="172"/>
      <c r="E132" s="75" t="e">
        <f>+E119-E131</f>
        <v>#REF!</v>
      </c>
      <c r="F132" s="75" t="e">
        <f>+F119-F131</f>
        <v>#REF!</v>
      </c>
      <c r="G132" s="75" t="e">
        <f>+G119-G131</f>
        <v>#REF!</v>
      </c>
      <c r="H132" s="75" t="e">
        <f>+H119-H131</f>
        <v>#REF!</v>
      </c>
      <c r="I132" s="75" t="e">
        <f>+I119-I131</f>
        <v>#REF!</v>
      </c>
      <c r="J132" s="75" t="e">
        <f>SUM(E132:I132)</f>
        <v>#REF!</v>
      </c>
      <c r="K132" s="1"/>
    </row>
  </sheetData>
  <customSheetViews>
    <customSheetView guid="{5E264256-DB90-41BF-B930-D29429E030B6}" scale="69" showGridLines="0" hiddenRows="1" state="hidden">
      <pane xSplit="4" ySplit="4" topLeftCell="K37" activePane="bottomRight" state="frozen"/>
      <selection pane="bottomRight" activeCell="Q58" sqref="Q58"/>
      <pageMargins left="0.75" right="0.75" top="1" bottom="1" header="0.5" footer="0.5"/>
      <pageSetup orientation="portrait" r:id="rId1"/>
      <headerFooter alignWithMargins="0"/>
    </customSheetView>
  </customSheetViews>
  <mergeCells count="2">
    <mergeCell ref="E3:J3"/>
    <mergeCell ref="E77:J77"/>
  </mergeCells>
  <phoneticPr fontId="0" type="noConversion"/>
  <pageMargins left="0.75" right="0.75" top="1" bottom="1" header="0.5" footer="0.5"/>
  <pageSetup orientation="portrait" r:id="rId2"/>
  <headerFooter alignWithMargins="0"/>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B37"/>
  <sheetViews>
    <sheetView tabSelected="1" zoomScaleNormal="100" workbookViewId="0">
      <selection activeCell="B6" sqref="B6"/>
    </sheetView>
  </sheetViews>
  <sheetFormatPr defaultColWidth="9.140625" defaultRowHeight="12.75"/>
  <cols>
    <col min="1" max="1" width="6.85546875" style="348" bestFit="1" customWidth="1"/>
    <col min="2" max="2" width="110.85546875" style="348" customWidth="1"/>
    <col min="3" max="16384" width="9.140625" style="348"/>
  </cols>
  <sheetData>
    <row r="1" spans="1:2" ht="15">
      <c r="A1" s="347" t="s">
        <v>386</v>
      </c>
      <c r="B1" s="347" t="s">
        <v>387</v>
      </c>
    </row>
    <row r="2" spans="1:2" ht="15">
      <c r="A2" s="349" t="s">
        <v>349</v>
      </c>
      <c r="B2" s="350" t="s">
        <v>350</v>
      </c>
    </row>
    <row r="3" spans="1:2" ht="45">
      <c r="A3" s="425">
        <v>1</v>
      </c>
      <c r="B3" s="428" t="s">
        <v>351</v>
      </c>
    </row>
    <row r="4" spans="1:2" ht="45">
      <c r="A4" s="425">
        <v>2</v>
      </c>
      <c r="B4" s="428" t="s">
        <v>451</v>
      </c>
    </row>
    <row r="5" spans="1:2" ht="30">
      <c r="A5" s="425">
        <v>3</v>
      </c>
      <c r="B5" s="428" t="s">
        <v>352</v>
      </c>
    </row>
    <row r="6" spans="1:2" ht="30">
      <c r="A6" s="425">
        <v>4</v>
      </c>
      <c r="B6" s="428" t="s">
        <v>353</v>
      </c>
    </row>
    <row r="7" spans="1:2" ht="30">
      <c r="A7" s="425">
        <v>5</v>
      </c>
      <c r="B7" s="428" t="s">
        <v>354</v>
      </c>
    </row>
    <row r="8" spans="1:2" ht="30">
      <c r="A8" s="531">
        <v>6</v>
      </c>
      <c r="B8" s="428" t="s">
        <v>355</v>
      </c>
    </row>
    <row r="9" spans="1:2" ht="105">
      <c r="A9" s="531"/>
      <c r="B9" s="428" t="s">
        <v>452</v>
      </c>
    </row>
    <row r="10" spans="1:2" ht="30">
      <c r="A10" s="531"/>
      <c r="B10" s="428" t="s">
        <v>388</v>
      </c>
    </row>
    <row r="11" spans="1:2" ht="15">
      <c r="A11" s="531"/>
      <c r="B11" s="428" t="s">
        <v>356</v>
      </c>
    </row>
    <row r="12" spans="1:2" ht="15">
      <c r="A12" s="425">
        <v>7</v>
      </c>
      <c r="B12" s="428" t="s">
        <v>357</v>
      </c>
    </row>
    <row r="13" spans="1:2" ht="30">
      <c r="A13" s="425">
        <v>8</v>
      </c>
      <c r="B13" s="428" t="s">
        <v>457</v>
      </c>
    </row>
    <row r="14" spans="1:2" ht="30">
      <c r="A14" s="425">
        <v>9</v>
      </c>
      <c r="B14" s="428" t="s">
        <v>453</v>
      </c>
    </row>
    <row r="15" spans="1:2" ht="45">
      <c r="A15" s="425">
        <v>10</v>
      </c>
      <c r="B15" s="428" t="s">
        <v>458</v>
      </c>
    </row>
    <row r="16" spans="1:2" ht="15">
      <c r="A16" s="425">
        <v>11</v>
      </c>
      <c r="B16" s="428" t="s">
        <v>358</v>
      </c>
    </row>
    <row r="17" spans="1:2" ht="30">
      <c r="A17" s="425">
        <v>12</v>
      </c>
      <c r="B17" s="428" t="s">
        <v>454</v>
      </c>
    </row>
    <row r="18" spans="1:2" ht="15">
      <c r="A18" s="351" t="s">
        <v>359</v>
      </c>
      <c r="B18" s="429" t="s">
        <v>360</v>
      </c>
    </row>
    <row r="19" spans="1:2" ht="30">
      <c r="A19" s="425">
        <v>1</v>
      </c>
      <c r="B19" s="428" t="s">
        <v>354</v>
      </c>
    </row>
    <row r="20" spans="1:2" ht="15">
      <c r="A20" s="425">
        <v>2</v>
      </c>
      <c r="B20" s="428" t="s">
        <v>361</v>
      </c>
    </row>
    <row r="21" spans="1:2" ht="15">
      <c r="A21" s="425">
        <v>3</v>
      </c>
      <c r="B21" s="428" t="s">
        <v>362</v>
      </c>
    </row>
    <row r="22" spans="1:2" ht="15">
      <c r="A22" s="351" t="s">
        <v>363</v>
      </c>
      <c r="B22" s="429" t="s">
        <v>364</v>
      </c>
    </row>
    <row r="23" spans="1:2" ht="45">
      <c r="A23" s="425">
        <v>1</v>
      </c>
      <c r="B23" s="428" t="s">
        <v>474</v>
      </c>
    </row>
    <row r="24" spans="1:2" ht="15">
      <c r="A24" s="425">
        <v>2</v>
      </c>
      <c r="B24" s="428" t="s">
        <v>544</v>
      </c>
    </row>
    <row r="25" spans="1:2" ht="120">
      <c r="A25" s="520">
        <v>3</v>
      </c>
      <c r="B25" s="428" t="s">
        <v>543</v>
      </c>
    </row>
    <row r="26" spans="1:2" ht="15">
      <c r="A26" s="351" t="s">
        <v>365</v>
      </c>
      <c r="B26" s="429" t="s">
        <v>366</v>
      </c>
    </row>
    <row r="27" spans="1:2" ht="15">
      <c r="A27" s="425">
        <v>1</v>
      </c>
      <c r="B27" s="428" t="s">
        <v>367</v>
      </c>
    </row>
    <row r="28" spans="1:2" ht="30">
      <c r="A28" s="425">
        <v>2</v>
      </c>
      <c r="B28" s="428" t="s">
        <v>375</v>
      </c>
    </row>
    <row r="29" spans="1:2" ht="15">
      <c r="A29" s="351" t="s">
        <v>368</v>
      </c>
      <c r="B29" s="429" t="s">
        <v>95</v>
      </c>
    </row>
    <row r="30" spans="1:2" ht="15">
      <c r="A30" s="425">
        <v>1</v>
      </c>
      <c r="B30" s="428" t="s">
        <v>455</v>
      </c>
    </row>
    <row r="31" spans="1:2" ht="30">
      <c r="A31" s="425">
        <v>2</v>
      </c>
      <c r="B31" s="428" t="s">
        <v>456</v>
      </c>
    </row>
    <row r="32" spans="1:2" ht="15">
      <c r="A32" s="351" t="s">
        <v>369</v>
      </c>
      <c r="B32" s="429" t="s">
        <v>370</v>
      </c>
    </row>
    <row r="33" spans="1:2" ht="45">
      <c r="A33" s="425">
        <v>1</v>
      </c>
      <c r="B33" s="428" t="s">
        <v>371</v>
      </c>
    </row>
    <row r="34" spans="1:2" ht="30">
      <c r="A34" s="425">
        <v>2</v>
      </c>
      <c r="B34" s="428" t="s">
        <v>372</v>
      </c>
    </row>
    <row r="35" spans="1:2" ht="30">
      <c r="A35" s="425">
        <v>3</v>
      </c>
      <c r="B35" s="428" t="s">
        <v>373</v>
      </c>
    </row>
    <row r="36" spans="1:2" ht="15">
      <c r="A36" s="425">
        <v>4</v>
      </c>
      <c r="B36" s="428" t="s">
        <v>374</v>
      </c>
    </row>
    <row r="37" spans="1:2" ht="45">
      <c r="A37" s="425">
        <v>5</v>
      </c>
      <c r="B37" s="428" t="s">
        <v>511</v>
      </c>
    </row>
  </sheetData>
  <customSheetViews>
    <customSheetView guid="{5E264256-DB90-41BF-B930-D29429E030B6}" fitToPage="1" topLeftCell="A7">
      <selection activeCell="B15" sqref="B15"/>
      <pageMargins left="0.7" right="0.7" top="0.75" bottom="0.75" header="0.3" footer="0.3"/>
      <pageSetup paperSize="9" scale="75" orientation="portrait" r:id="rId1"/>
      <headerFooter>
        <oddHeader>&amp;L&amp;"-,Regular"&amp;11UCO Bank&amp;C&amp;"-,Regular"&amp;11Bill of Materials - Instructions &amp;R&amp;"-,Regular"&amp;11DIT/BPR&amp;BTD/OA/1289/2020-21 Date: 23/11/2020</oddHeader>
      </headerFooter>
    </customSheetView>
  </customSheetViews>
  <mergeCells count="1">
    <mergeCell ref="A8:A11"/>
  </mergeCells>
  <pageMargins left="0.7" right="0.7" top="0.75" bottom="0.75" header="0.3" footer="0.3"/>
  <pageSetup paperSize="9" scale="75" fitToHeight="0" orientation="portrait" r:id="rId2"/>
  <headerFooter>
    <oddHeader xml:space="preserve">&amp;L&amp;"-,Regular"&amp;11UCO Bank&amp;C&amp;"-,Regular"&amp;11Bill of Materials - Instructions </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1:H12"/>
  <sheetViews>
    <sheetView zoomScaleNormal="100" workbookViewId="0">
      <selection activeCell="B11" sqref="B11"/>
    </sheetView>
  </sheetViews>
  <sheetFormatPr defaultColWidth="9.140625" defaultRowHeight="15"/>
  <cols>
    <col min="1" max="1" width="7.42578125" style="360" customWidth="1"/>
    <col min="2" max="2" width="30" style="360" bestFit="1" customWidth="1"/>
    <col min="3" max="7" width="15" style="360" customWidth="1"/>
    <col min="8" max="8" width="20.85546875" style="360" customWidth="1"/>
    <col min="9" max="16384" width="9.140625" style="360"/>
  </cols>
  <sheetData>
    <row r="1" spans="1:8" s="353" customFormat="1" ht="15" customHeight="1">
      <c r="A1" s="533"/>
      <c r="B1" s="532" t="s">
        <v>336</v>
      </c>
      <c r="C1" s="533"/>
      <c r="D1" s="533"/>
      <c r="E1" s="533"/>
      <c r="F1" s="533"/>
      <c r="G1" s="533"/>
      <c r="H1" s="533" t="s">
        <v>389</v>
      </c>
    </row>
    <row r="2" spans="1:8" s="353" customFormat="1">
      <c r="A2" s="533"/>
      <c r="B2" s="532"/>
      <c r="C2" s="401" t="s">
        <v>343</v>
      </c>
      <c r="D2" s="401" t="s">
        <v>344</v>
      </c>
      <c r="E2" s="401" t="s">
        <v>345</v>
      </c>
      <c r="F2" s="401" t="s">
        <v>346</v>
      </c>
      <c r="G2" s="401" t="s">
        <v>347</v>
      </c>
      <c r="H2" s="533"/>
    </row>
    <row r="3" spans="1:8" s="357" customFormat="1">
      <c r="A3" s="354" t="s">
        <v>337</v>
      </c>
      <c r="B3" s="355" t="s">
        <v>338</v>
      </c>
      <c r="C3" s="356"/>
      <c r="D3" s="356"/>
      <c r="E3" s="356"/>
      <c r="F3" s="356"/>
      <c r="G3" s="356"/>
      <c r="H3" s="408"/>
    </row>
    <row r="4" spans="1:8" s="357" customFormat="1">
      <c r="A4" s="354" t="s">
        <v>376</v>
      </c>
      <c r="B4" s="407" t="s">
        <v>450</v>
      </c>
      <c r="C4" s="358"/>
      <c r="D4" s="358"/>
      <c r="E4" s="358"/>
      <c r="F4" s="358"/>
      <c r="G4" s="358"/>
      <c r="H4" s="358"/>
    </row>
    <row r="5" spans="1:8" s="357" customFormat="1">
      <c r="A5" s="354" t="s">
        <v>377</v>
      </c>
      <c r="B5" s="407" t="s">
        <v>510</v>
      </c>
      <c r="C5" s="358"/>
      <c r="D5" s="358"/>
      <c r="E5" s="358"/>
      <c r="F5" s="358"/>
      <c r="G5" s="358"/>
      <c r="H5" s="358"/>
    </row>
    <row r="6" spans="1:8" s="357" customFormat="1">
      <c r="A6" s="354" t="s">
        <v>378</v>
      </c>
      <c r="B6" s="407" t="s">
        <v>468</v>
      </c>
      <c r="C6" s="408"/>
      <c r="D6" s="408"/>
      <c r="E6" s="408"/>
      <c r="F6" s="408"/>
      <c r="G6" s="408"/>
      <c r="H6" s="408"/>
    </row>
    <row r="7" spans="1:8" s="357" customFormat="1">
      <c r="A7" s="354" t="s">
        <v>379</v>
      </c>
      <c r="B7" s="407" t="s">
        <v>300</v>
      </c>
      <c r="C7" s="408"/>
      <c r="D7" s="408"/>
      <c r="E7" s="408"/>
      <c r="F7" s="408"/>
      <c r="G7" s="408"/>
      <c r="H7" s="408"/>
    </row>
    <row r="8" spans="1:8" s="357" customFormat="1">
      <c r="A8" s="354" t="s">
        <v>380</v>
      </c>
      <c r="B8" s="407" t="s">
        <v>381</v>
      </c>
      <c r="C8" s="408"/>
      <c r="D8" s="408"/>
      <c r="E8" s="408"/>
      <c r="F8" s="408"/>
      <c r="G8" s="408"/>
      <c r="H8" s="408"/>
    </row>
    <row r="9" spans="1:8">
      <c r="A9" s="354" t="s">
        <v>383</v>
      </c>
      <c r="B9" s="359" t="s">
        <v>382</v>
      </c>
      <c r="C9" s="409"/>
      <c r="D9" s="409"/>
      <c r="E9" s="409"/>
      <c r="F9" s="409"/>
      <c r="G9" s="409"/>
      <c r="H9" s="409"/>
    </row>
    <row r="10" spans="1:8">
      <c r="A10" s="360" t="s">
        <v>469</v>
      </c>
      <c r="B10" s="359" t="s">
        <v>339</v>
      </c>
      <c r="C10" s="409"/>
      <c r="D10" s="409"/>
      <c r="E10" s="409"/>
      <c r="F10" s="409"/>
      <c r="G10" s="409"/>
      <c r="H10" s="409"/>
    </row>
    <row r="11" spans="1:8">
      <c r="A11" s="360" t="s">
        <v>379</v>
      </c>
      <c r="B11" s="359" t="s">
        <v>536</v>
      </c>
      <c r="C11" s="409"/>
      <c r="D11" s="409"/>
      <c r="E11" s="409"/>
      <c r="F11" s="409"/>
      <c r="G11" s="409"/>
      <c r="H11" s="409"/>
    </row>
    <row r="12" spans="1:8">
      <c r="A12" s="361"/>
      <c r="B12" s="406" t="s">
        <v>384</v>
      </c>
      <c r="C12" s="402"/>
      <c r="D12" s="402"/>
      <c r="E12" s="402"/>
      <c r="F12" s="402"/>
      <c r="G12" s="402"/>
      <c r="H12" s="402"/>
    </row>
  </sheetData>
  <customSheetViews>
    <customSheetView guid="{5E264256-DB90-41BF-B930-D29429E030B6}" fitToPage="1">
      <selection activeCell="B1" sqref="B1:B1048576"/>
      <pageMargins left="0.7" right="0.7" top="0.67479166666666668" bottom="0.75" header="0.3" footer="0.3"/>
      <pageSetup paperSize="9" orientation="landscape" r:id="rId1"/>
      <headerFooter>
        <oddHeader>&amp;L&amp;"-,Regular"&amp;11UCO Bank&amp;C&amp;"-,Bold"&amp;11Bill of Materials- Summary Sheet&amp;R&amp;"-,Bold"&amp;11DIT/BPR&amp;BTD/OA/1289/2020-21 Date: 23/11/2020</oddHeader>
      </headerFooter>
    </customSheetView>
  </customSheetViews>
  <mergeCells count="4">
    <mergeCell ref="B1:B2"/>
    <mergeCell ref="C1:G1"/>
    <mergeCell ref="H1:H2"/>
    <mergeCell ref="A1:A2"/>
  </mergeCells>
  <pageMargins left="0.7" right="0.7" top="0.67479166666666668" bottom="0.75" header="0.3" footer="0.3"/>
  <pageSetup paperSize="9" orientation="landscape" r:id="rId2"/>
  <headerFooter>
    <oddHeader>&amp;L&amp;"-,Regular"&amp;11UCO Bank&amp;C&amp;"-,Bold"&amp;11Bill of Materials- Summary Sheet</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A1:U104"/>
  <sheetViews>
    <sheetView topLeftCell="J1" zoomScaleNormal="100" workbookViewId="0">
      <selection activeCell="R35" sqref="R35:R104"/>
    </sheetView>
  </sheetViews>
  <sheetFormatPr defaultColWidth="7.140625" defaultRowHeight="15"/>
  <cols>
    <col min="1" max="1" width="29.140625" style="420" bestFit="1" customWidth="1"/>
    <col min="2" max="2" width="10.85546875" style="420" bestFit="1" customWidth="1"/>
    <col min="3" max="3" width="9.5703125" style="420" bestFit="1" customWidth="1"/>
    <col min="4" max="4" width="10.85546875" style="420" bestFit="1" customWidth="1"/>
    <col min="5" max="5" width="19.42578125" style="420" bestFit="1" customWidth="1"/>
    <col min="6" max="6" width="9.5703125" style="420" bestFit="1" customWidth="1"/>
    <col min="7" max="7" width="10.85546875" style="420" bestFit="1" customWidth="1"/>
    <col min="8" max="8" width="19.42578125" style="420" bestFit="1" customWidth="1"/>
    <col min="9" max="9" width="9.5703125" style="420" bestFit="1" customWidth="1"/>
    <col min="10" max="10" width="10.85546875" style="420" bestFit="1" customWidth="1"/>
    <col min="11" max="11" width="19.42578125" style="420" bestFit="1" customWidth="1"/>
    <col min="12" max="12" width="9.5703125" style="420" bestFit="1" customWidth="1"/>
    <col min="13" max="13" width="10.85546875" style="420" bestFit="1" customWidth="1"/>
    <col min="14" max="14" width="18.85546875" style="420" bestFit="1" customWidth="1"/>
    <col min="15" max="15" width="9.5703125" style="420" bestFit="1" customWidth="1"/>
    <col min="16" max="16" width="10.85546875" style="420" bestFit="1" customWidth="1"/>
    <col min="17" max="17" width="18.85546875" style="420" bestFit="1" customWidth="1"/>
    <col min="18" max="18" width="28.42578125" style="420" bestFit="1" customWidth="1"/>
    <col min="19" max="16384" width="7.140625" style="420"/>
  </cols>
  <sheetData>
    <row r="1" spans="1:18" s="432" customFormat="1" ht="14.45" customHeight="1">
      <c r="A1" s="410" t="s">
        <v>395</v>
      </c>
      <c r="B1" s="430"/>
      <c r="C1" s="431"/>
      <c r="D1" s="431"/>
      <c r="E1" s="431"/>
      <c r="F1" s="431"/>
      <c r="G1" s="431"/>
      <c r="H1" s="431"/>
      <c r="I1" s="431"/>
      <c r="J1" s="431"/>
      <c r="K1" s="431"/>
      <c r="L1" s="431"/>
      <c r="M1" s="431"/>
      <c r="N1" s="431"/>
      <c r="O1" s="431"/>
      <c r="P1" s="431"/>
      <c r="Q1" s="431"/>
      <c r="R1" s="431"/>
    </row>
    <row r="2" spans="1:18" s="432" customFormat="1">
      <c r="A2" s="411"/>
      <c r="B2" s="433"/>
      <c r="C2" s="534" t="s">
        <v>396</v>
      </c>
      <c r="D2" s="534"/>
      <c r="E2" s="534"/>
      <c r="F2" s="534" t="s">
        <v>397</v>
      </c>
      <c r="G2" s="534"/>
      <c r="H2" s="534"/>
      <c r="I2" s="534" t="s">
        <v>398</v>
      </c>
      <c r="J2" s="534"/>
      <c r="K2" s="534"/>
      <c r="L2" s="534" t="s">
        <v>399</v>
      </c>
      <c r="M2" s="534"/>
      <c r="N2" s="534"/>
      <c r="O2" s="534" t="s">
        <v>400</v>
      </c>
      <c r="P2" s="534"/>
      <c r="Q2" s="534"/>
      <c r="R2" s="411"/>
    </row>
    <row r="3" spans="1:18" ht="45">
      <c r="A3" s="412" t="s">
        <v>401</v>
      </c>
      <c r="B3" s="417" t="s">
        <v>402</v>
      </c>
      <c r="C3" s="412" t="s">
        <v>78</v>
      </c>
      <c r="D3" s="412" t="s">
        <v>55</v>
      </c>
      <c r="E3" s="412" t="s">
        <v>391</v>
      </c>
      <c r="F3" s="412" t="s">
        <v>78</v>
      </c>
      <c r="G3" s="412" t="s">
        <v>55</v>
      </c>
      <c r="H3" s="412" t="s">
        <v>391</v>
      </c>
      <c r="I3" s="412" t="s">
        <v>78</v>
      </c>
      <c r="J3" s="412" t="s">
        <v>55</v>
      </c>
      <c r="K3" s="412" t="s">
        <v>391</v>
      </c>
      <c r="L3" s="412" t="s">
        <v>78</v>
      </c>
      <c r="M3" s="412" t="s">
        <v>55</v>
      </c>
      <c r="N3" s="412" t="s">
        <v>389</v>
      </c>
      <c r="O3" s="412" t="s">
        <v>78</v>
      </c>
      <c r="P3" s="412" t="s">
        <v>55</v>
      </c>
      <c r="Q3" s="412" t="s">
        <v>389</v>
      </c>
      <c r="R3" s="412" t="s">
        <v>403</v>
      </c>
    </row>
    <row r="4" spans="1:18">
      <c r="A4" s="426" t="s">
        <v>475</v>
      </c>
      <c r="B4" s="363"/>
      <c r="C4" s="363"/>
      <c r="D4" s="434"/>
      <c r="E4" s="434"/>
      <c r="F4" s="434"/>
      <c r="G4" s="434"/>
      <c r="H4" s="434"/>
      <c r="I4" s="434"/>
      <c r="J4" s="434"/>
      <c r="K4" s="434"/>
      <c r="L4" s="434"/>
      <c r="M4" s="434"/>
      <c r="N4" s="434"/>
      <c r="O4" s="434"/>
      <c r="P4" s="434"/>
      <c r="Q4" s="434"/>
      <c r="R4" s="434"/>
    </row>
    <row r="5" spans="1:18">
      <c r="A5" s="426" t="s">
        <v>476</v>
      </c>
      <c r="B5" s="363"/>
      <c r="C5" s="363"/>
      <c r="D5" s="434"/>
      <c r="E5" s="434"/>
      <c r="F5" s="434"/>
      <c r="G5" s="434"/>
      <c r="H5" s="434"/>
      <c r="I5" s="434"/>
      <c r="J5" s="434"/>
      <c r="K5" s="434"/>
      <c r="L5" s="434"/>
      <c r="M5" s="434"/>
      <c r="N5" s="434"/>
      <c r="O5" s="434"/>
      <c r="P5" s="434"/>
      <c r="Q5" s="434"/>
      <c r="R5" s="434"/>
    </row>
    <row r="6" spans="1:18">
      <c r="A6" s="426" t="s">
        <v>477</v>
      </c>
      <c r="B6" s="363"/>
      <c r="C6" s="363"/>
      <c r="D6" s="434"/>
      <c r="E6" s="434"/>
      <c r="F6" s="434"/>
      <c r="G6" s="434"/>
      <c r="H6" s="434"/>
      <c r="I6" s="434"/>
      <c r="J6" s="434"/>
      <c r="K6" s="434"/>
      <c r="L6" s="434"/>
      <c r="M6" s="434"/>
      <c r="N6" s="434"/>
      <c r="O6" s="434"/>
      <c r="P6" s="434"/>
      <c r="Q6" s="434"/>
      <c r="R6" s="434"/>
    </row>
    <row r="7" spans="1:18">
      <c r="A7" s="414" t="s">
        <v>466</v>
      </c>
      <c r="B7" s="363"/>
      <c r="C7" s="363"/>
      <c r="D7" s="434"/>
      <c r="E7" s="434"/>
      <c r="F7" s="434"/>
      <c r="G7" s="434"/>
      <c r="H7" s="434"/>
      <c r="I7" s="434"/>
      <c r="J7" s="434"/>
      <c r="K7" s="434"/>
      <c r="L7" s="434"/>
      <c r="M7" s="434"/>
      <c r="N7" s="434"/>
      <c r="O7" s="434"/>
      <c r="P7" s="434"/>
      <c r="Q7" s="434"/>
      <c r="R7" s="434"/>
    </row>
    <row r="8" spans="1:18">
      <c r="A8" s="414" t="s">
        <v>541</v>
      </c>
      <c r="B8" s="363"/>
      <c r="C8" s="363"/>
      <c r="D8" s="434"/>
      <c r="E8" s="434"/>
      <c r="F8" s="434"/>
      <c r="G8" s="434"/>
      <c r="H8" s="434"/>
      <c r="I8" s="434"/>
      <c r="J8" s="434"/>
      <c r="K8" s="434"/>
      <c r="L8" s="434"/>
      <c r="M8" s="434"/>
      <c r="N8" s="434"/>
      <c r="O8" s="434"/>
      <c r="P8" s="434"/>
      <c r="Q8" s="434"/>
      <c r="R8" s="434"/>
    </row>
    <row r="9" spans="1:18">
      <c r="A9" s="415" t="s">
        <v>534</v>
      </c>
      <c r="B9" s="363"/>
      <c r="C9" s="363"/>
      <c r="D9" s="434"/>
      <c r="E9" s="434"/>
      <c r="F9" s="434"/>
      <c r="G9" s="434"/>
      <c r="H9" s="434"/>
      <c r="I9" s="434"/>
      <c r="J9" s="434"/>
      <c r="K9" s="434"/>
      <c r="L9" s="434"/>
      <c r="M9" s="434"/>
      <c r="N9" s="434"/>
      <c r="O9" s="434"/>
      <c r="P9" s="434"/>
      <c r="Q9" s="434"/>
      <c r="R9" s="434"/>
    </row>
    <row r="10" spans="1:18">
      <c r="A10" s="415" t="s">
        <v>542</v>
      </c>
      <c r="B10" s="363"/>
      <c r="C10" s="363"/>
      <c r="D10" s="434"/>
      <c r="E10" s="434"/>
      <c r="F10" s="434"/>
      <c r="G10" s="434"/>
      <c r="H10" s="434"/>
      <c r="I10" s="434"/>
      <c r="J10" s="434"/>
      <c r="K10" s="434"/>
      <c r="L10" s="434"/>
      <c r="M10" s="434"/>
      <c r="N10" s="434"/>
      <c r="O10" s="434"/>
      <c r="P10" s="434"/>
      <c r="Q10" s="434"/>
      <c r="R10" s="434"/>
    </row>
    <row r="11" spans="1:18">
      <c r="A11" s="415" t="s">
        <v>459</v>
      </c>
      <c r="B11" s="363"/>
      <c r="C11" s="363"/>
      <c r="D11" s="434"/>
      <c r="E11" s="434"/>
      <c r="F11" s="434"/>
      <c r="G11" s="434"/>
      <c r="H11" s="434"/>
      <c r="I11" s="434"/>
      <c r="J11" s="434"/>
      <c r="K11" s="434"/>
      <c r="L11" s="434"/>
      <c r="M11" s="434"/>
      <c r="N11" s="434"/>
      <c r="O11" s="434"/>
      <c r="P11" s="434"/>
      <c r="Q11" s="434"/>
      <c r="R11" s="434"/>
    </row>
    <row r="12" spans="1:18">
      <c r="A12" s="415" t="s">
        <v>459</v>
      </c>
      <c r="B12" s="363"/>
      <c r="C12" s="363"/>
      <c r="D12" s="434"/>
      <c r="E12" s="434"/>
      <c r="F12" s="434"/>
      <c r="G12" s="434"/>
      <c r="H12" s="434"/>
      <c r="I12" s="434"/>
      <c r="J12" s="434"/>
      <c r="K12" s="434"/>
      <c r="L12" s="434"/>
      <c r="M12" s="434"/>
      <c r="N12" s="434"/>
      <c r="O12" s="434"/>
      <c r="P12" s="434"/>
      <c r="Q12" s="434"/>
      <c r="R12" s="434"/>
    </row>
    <row r="13" spans="1:18">
      <c r="A13" s="415" t="s">
        <v>459</v>
      </c>
      <c r="B13" s="363"/>
      <c r="C13" s="363"/>
      <c r="D13" s="434"/>
      <c r="E13" s="434"/>
      <c r="F13" s="434"/>
      <c r="G13" s="434"/>
      <c r="H13" s="434"/>
      <c r="I13" s="434"/>
      <c r="J13" s="434"/>
      <c r="K13" s="434"/>
      <c r="L13" s="434"/>
      <c r="M13" s="434"/>
      <c r="N13" s="434"/>
      <c r="O13" s="434"/>
      <c r="P13" s="434"/>
      <c r="Q13" s="434"/>
      <c r="R13" s="434"/>
    </row>
    <row r="14" spans="1:18">
      <c r="A14" s="415" t="s">
        <v>459</v>
      </c>
      <c r="B14" s="363"/>
      <c r="C14" s="363"/>
      <c r="D14" s="434"/>
      <c r="E14" s="434"/>
      <c r="F14" s="434"/>
      <c r="G14" s="434"/>
      <c r="H14" s="434"/>
      <c r="I14" s="434"/>
      <c r="J14" s="434"/>
      <c r="K14" s="434"/>
      <c r="L14" s="434"/>
      <c r="M14" s="434"/>
      <c r="N14" s="434"/>
      <c r="O14" s="434"/>
      <c r="P14" s="434"/>
      <c r="Q14" s="434"/>
      <c r="R14" s="434"/>
    </row>
    <row r="15" spans="1:18">
      <c r="A15" s="415" t="s">
        <v>459</v>
      </c>
      <c r="B15" s="363"/>
      <c r="C15" s="363"/>
      <c r="D15" s="434"/>
      <c r="E15" s="434"/>
      <c r="F15" s="434"/>
      <c r="G15" s="434"/>
      <c r="H15" s="434"/>
      <c r="I15" s="434"/>
      <c r="J15" s="434"/>
      <c r="K15" s="434"/>
      <c r="L15" s="434"/>
      <c r="M15" s="434"/>
      <c r="N15" s="434"/>
      <c r="O15" s="434"/>
      <c r="P15" s="434"/>
      <c r="Q15" s="434"/>
      <c r="R15" s="434"/>
    </row>
    <row r="16" spans="1:18">
      <c r="A16" s="415" t="s">
        <v>459</v>
      </c>
      <c r="B16" s="363"/>
      <c r="C16" s="363"/>
      <c r="D16" s="434"/>
      <c r="E16" s="434"/>
      <c r="F16" s="434"/>
      <c r="G16" s="434"/>
      <c r="H16" s="434"/>
      <c r="I16" s="434"/>
      <c r="J16" s="434"/>
      <c r="K16" s="434"/>
      <c r="L16" s="434"/>
      <c r="M16" s="434"/>
      <c r="N16" s="434"/>
      <c r="O16" s="434"/>
      <c r="P16" s="434"/>
      <c r="Q16" s="434"/>
      <c r="R16" s="434"/>
    </row>
    <row r="17" spans="1:18" s="435" customFormat="1" ht="30">
      <c r="A17" s="416" t="s">
        <v>404</v>
      </c>
      <c r="B17" s="369"/>
      <c r="C17" s="369"/>
      <c r="D17" s="369"/>
      <c r="E17" s="369"/>
      <c r="F17" s="434"/>
      <c r="G17" s="434"/>
      <c r="H17" s="434"/>
      <c r="I17" s="434"/>
      <c r="J17" s="434"/>
      <c r="K17" s="434"/>
      <c r="L17" s="434"/>
      <c r="M17" s="434"/>
      <c r="N17" s="434"/>
      <c r="O17" s="434"/>
      <c r="P17" s="434"/>
      <c r="Q17" s="434"/>
      <c r="R17" s="434"/>
    </row>
    <row r="18" spans="1:18" s="435" customFormat="1" ht="45">
      <c r="A18" s="417" t="s">
        <v>405</v>
      </c>
      <c r="B18" s="436" t="s">
        <v>402</v>
      </c>
      <c r="C18" s="437" t="s">
        <v>78</v>
      </c>
      <c r="D18" s="437" t="s">
        <v>55</v>
      </c>
      <c r="E18" s="437" t="s">
        <v>391</v>
      </c>
      <c r="F18" s="412" t="s">
        <v>78</v>
      </c>
      <c r="G18" s="412" t="s">
        <v>55</v>
      </c>
      <c r="H18" s="412" t="s">
        <v>391</v>
      </c>
      <c r="I18" s="412" t="s">
        <v>78</v>
      </c>
      <c r="J18" s="412" t="s">
        <v>55</v>
      </c>
      <c r="K18" s="412" t="s">
        <v>391</v>
      </c>
      <c r="L18" s="412" t="s">
        <v>78</v>
      </c>
      <c r="M18" s="412" t="s">
        <v>55</v>
      </c>
      <c r="N18" s="412" t="s">
        <v>389</v>
      </c>
      <c r="O18" s="412" t="s">
        <v>78</v>
      </c>
      <c r="P18" s="412" t="s">
        <v>55</v>
      </c>
      <c r="Q18" s="412" t="s">
        <v>389</v>
      </c>
      <c r="R18" s="437" t="s">
        <v>403</v>
      </c>
    </row>
    <row r="19" spans="1:18" s="435" customFormat="1">
      <c r="A19" s="426" t="s">
        <v>475</v>
      </c>
      <c r="B19" s="363"/>
      <c r="C19" s="363"/>
      <c r="D19" s="434"/>
      <c r="E19" s="434"/>
      <c r="F19" s="434"/>
      <c r="G19" s="434"/>
      <c r="H19" s="434"/>
      <c r="I19" s="434"/>
      <c r="J19" s="434"/>
      <c r="K19" s="434"/>
      <c r="L19" s="434"/>
      <c r="M19" s="434"/>
      <c r="N19" s="434"/>
      <c r="O19" s="434"/>
      <c r="P19" s="434"/>
      <c r="Q19" s="434"/>
      <c r="R19" s="434"/>
    </row>
    <row r="20" spans="1:18" s="435" customFormat="1">
      <c r="A20" s="426" t="s">
        <v>476</v>
      </c>
      <c r="B20" s="363"/>
      <c r="C20" s="363"/>
      <c r="D20" s="434"/>
      <c r="E20" s="434"/>
      <c r="F20" s="434"/>
      <c r="G20" s="434"/>
      <c r="H20" s="434"/>
      <c r="I20" s="434"/>
      <c r="J20" s="434"/>
      <c r="K20" s="434"/>
      <c r="L20" s="434"/>
      <c r="M20" s="434"/>
      <c r="N20" s="434"/>
      <c r="O20" s="434"/>
      <c r="P20" s="434"/>
      <c r="Q20" s="434"/>
      <c r="R20" s="434"/>
    </row>
    <row r="21" spans="1:18" s="435" customFormat="1">
      <c r="A21" s="426" t="s">
        <v>477</v>
      </c>
      <c r="B21" s="363"/>
      <c r="C21" s="363"/>
      <c r="D21" s="434"/>
      <c r="E21" s="434"/>
      <c r="F21" s="434"/>
      <c r="G21" s="434"/>
      <c r="H21" s="434"/>
      <c r="I21" s="434"/>
      <c r="J21" s="434"/>
      <c r="K21" s="434"/>
      <c r="L21" s="434"/>
      <c r="M21" s="434"/>
      <c r="N21" s="434"/>
      <c r="O21" s="434"/>
      <c r="P21" s="434"/>
      <c r="Q21" s="434"/>
      <c r="R21" s="434"/>
    </row>
    <row r="22" spans="1:18" s="435" customFormat="1">
      <c r="A22" s="414" t="s">
        <v>466</v>
      </c>
      <c r="B22" s="363"/>
      <c r="C22" s="363"/>
      <c r="D22" s="434"/>
      <c r="E22" s="434"/>
      <c r="F22" s="434"/>
      <c r="G22" s="434"/>
      <c r="H22" s="434"/>
      <c r="I22" s="434"/>
      <c r="J22" s="434"/>
      <c r="K22" s="434"/>
      <c r="L22" s="434"/>
      <c r="M22" s="434"/>
      <c r="N22" s="434"/>
      <c r="O22" s="434"/>
      <c r="P22" s="434"/>
      <c r="Q22" s="434"/>
      <c r="R22" s="434"/>
    </row>
    <row r="23" spans="1:18" s="435" customFormat="1">
      <c r="A23" s="414" t="s">
        <v>541</v>
      </c>
      <c r="B23" s="363"/>
      <c r="C23" s="363"/>
      <c r="D23" s="434"/>
      <c r="E23" s="434"/>
      <c r="F23" s="434"/>
      <c r="G23" s="434"/>
      <c r="H23" s="434"/>
      <c r="I23" s="434"/>
      <c r="J23" s="434"/>
      <c r="K23" s="434"/>
      <c r="L23" s="434"/>
      <c r="M23" s="434"/>
      <c r="N23" s="434"/>
      <c r="O23" s="434"/>
      <c r="P23" s="434"/>
      <c r="Q23" s="434"/>
      <c r="R23" s="434"/>
    </row>
    <row r="24" spans="1:18" s="435" customFormat="1">
      <c r="A24" s="415" t="s">
        <v>534</v>
      </c>
      <c r="B24" s="363"/>
      <c r="C24" s="363"/>
      <c r="D24" s="434"/>
      <c r="E24" s="434"/>
      <c r="F24" s="434"/>
      <c r="G24" s="434"/>
      <c r="H24" s="434"/>
      <c r="I24" s="434"/>
      <c r="J24" s="434"/>
      <c r="K24" s="434"/>
      <c r="L24" s="434"/>
      <c r="M24" s="434"/>
      <c r="N24" s="434"/>
      <c r="O24" s="434"/>
      <c r="P24" s="434"/>
      <c r="Q24" s="434"/>
      <c r="R24" s="434"/>
    </row>
    <row r="25" spans="1:18" s="435" customFormat="1">
      <c r="A25" s="415" t="s">
        <v>542</v>
      </c>
      <c r="B25" s="363"/>
      <c r="C25" s="363"/>
      <c r="D25" s="434"/>
      <c r="E25" s="434"/>
      <c r="F25" s="434"/>
      <c r="G25" s="434"/>
      <c r="H25" s="434"/>
      <c r="I25" s="434"/>
      <c r="J25" s="434"/>
      <c r="K25" s="434"/>
      <c r="L25" s="434"/>
      <c r="M25" s="434"/>
      <c r="N25" s="434"/>
      <c r="O25" s="434"/>
      <c r="P25" s="434"/>
      <c r="Q25" s="434"/>
      <c r="R25" s="434"/>
    </row>
    <row r="26" spans="1:18" s="435" customFormat="1">
      <c r="A26" s="415" t="s">
        <v>459</v>
      </c>
      <c r="B26" s="363"/>
      <c r="C26" s="363"/>
      <c r="D26" s="434"/>
      <c r="E26" s="434"/>
      <c r="F26" s="434"/>
      <c r="G26" s="434"/>
      <c r="H26" s="434"/>
      <c r="I26" s="434"/>
      <c r="J26" s="434"/>
      <c r="K26" s="434"/>
      <c r="L26" s="434"/>
      <c r="M26" s="434"/>
      <c r="N26" s="434"/>
      <c r="O26" s="434"/>
      <c r="P26" s="434"/>
      <c r="Q26" s="434"/>
      <c r="R26" s="434"/>
    </row>
    <row r="27" spans="1:18" s="435" customFormat="1">
      <c r="A27" s="415" t="s">
        <v>459</v>
      </c>
      <c r="B27" s="363"/>
      <c r="C27" s="363"/>
      <c r="D27" s="434"/>
      <c r="E27" s="434"/>
      <c r="F27" s="434"/>
      <c r="G27" s="434"/>
      <c r="H27" s="434"/>
      <c r="I27" s="434"/>
      <c r="J27" s="434"/>
      <c r="K27" s="434"/>
      <c r="L27" s="434"/>
      <c r="M27" s="434"/>
      <c r="N27" s="434"/>
      <c r="O27" s="434"/>
      <c r="P27" s="434"/>
      <c r="Q27" s="434"/>
      <c r="R27" s="434"/>
    </row>
    <row r="28" spans="1:18" s="435" customFormat="1">
      <c r="A28" s="415" t="s">
        <v>459</v>
      </c>
      <c r="B28" s="363"/>
      <c r="C28" s="363"/>
      <c r="D28" s="434"/>
      <c r="E28" s="434"/>
      <c r="F28" s="434"/>
      <c r="G28" s="434"/>
      <c r="H28" s="434"/>
      <c r="I28" s="434"/>
      <c r="J28" s="434"/>
      <c r="K28" s="434"/>
      <c r="L28" s="434"/>
      <c r="M28" s="434"/>
      <c r="N28" s="434"/>
      <c r="O28" s="434"/>
      <c r="P28" s="434"/>
      <c r="Q28" s="434"/>
      <c r="R28" s="434"/>
    </row>
    <row r="29" spans="1:18" s="435" customFormat="1">
      <c r="A29" s="415" t="s">
        <v>459</v>
      </c>
      <c r="B29" s="363"/>
      <c r="C29" s="363"/>
      <c r="D29" s="434"/>
      <c r="E29" s="434"/>
      <c r="F29" s="434"/>
      <c r="G29" s="434"/>
      <c r="H29" s="434"/>
      <c r="I29" s="434"/>
      <c r="J29" s="434"/>
      <c r="K29" s="434"/>
      <c r="L29" s="434"/>
      <c r="M29" s="434"/>
      <c r="N29" s="434"/>
      <c r="O29" s="434"/>
      <c r="P29" s="434"/>
      <c r="Q29" s="434"/>
      <c r="R29" s="434"/>
    </row>
    <row r="30" spans="1:18" s="435" customFormat="1">
      <c r="A30" s="415" t="s">
        <v>459</v>
      </c>
      <c r="B30" s="363"/>
      <c r="C30" s="363"/>
      <c r="D30" s="434"/>
      <c r="E30" s="434"/>
      <c r="F30" s="434"/>
      <c r="G30" s="434"/>
      <c r="H30" s="434"/>
      <c r="I30" s="434"/>
      <c r="J30" s="434"/>
      <c r="K30" s="434"/>
      <c r="L30" s="434"/>
      <c r="M30" s="434"/>
      <c r="N30" s="434"/>
      <c r="O30" s="434"/>
      <c r="P30" s="434"/>
      <c r="Q30" s="434"/>
      <c r="R30" s="434"/>
    </row>
    <row r="31" spans="1:18" s="435" customFormat="1">
      <c r="A31" s="415" t="s">
        <v>459</v>
      </c>
      <c r="B31" s="363"/>
      <c r="C31" s="363"/>
      <c r="D31" s="434"/>
      <c r="E31" s="434"/>
      <c r="F31" s="434"/>
      <c r="G31" s="434"/>
      <c r="H31" s="434"/>
      <c r="I31" s="434"/>
      <c r="J31" s="434"/>
      <c r="K31" s="434"/>
      <c r="L31" s="434"/>
      <c r="M31" s="434"/>
      <c r="N31" s="434"/>
      <c r="O31" s="434"/>
      <c r="P31" s="434"/>
      <c r="Q31" s="434"/>
      <c r="R31" s="434"/>
    </row>
    <row r="32" spans="1:18" s="435" customFormat="1" ht="30">
      <c r="A32" s="416" t="s">
        <v>470</v>
      </c>
      <c r="B32" s="369"/>
      <c r="C32" s="369"/>
      <c r="D32" s="369"/>
      <c r="E32" s="369"/>
      <c r="F32" s="434"/>
      <c r="G32" s="434"/>
      <c r="H32" s="434"/>
      <c r="I32" s="434"/>
      <c r="J32" s="434"/>
      <c r="K32" s="434"/>
      <c r="L32" s="434"/>
      <c r="M32" s="434"/>
      <c r="N32" s="434"/>
      <c r="O32" s="434"/>
      <c r="P32" s="434"/>
      <c r="Q32" s="434"/>
      <c r="R32" s="434"/>
    </row>
    <row r="33" spans="1:18" ht="45">
      <c r="A33" s="417" t="s">
        <v>513</v>
      </c>
      <c r="B33" s="436" t="s">
        <v>402</v>
      </c>
      <c r="C33" s="437" t="s">
        <v>78</v>
      </c>
      <c r="D33" s="437" t="s">
        <v>55</v>
      </c>
      <c r="E33" s="437" t="s">
        <v>391</v>
      </c>
      <c r="F33" s="412" t="s">
        <v>78</v>
      </c>
      <c r="G33" s="412" t="s">
        <v>55</v>
      </c>
      <c r="H33" s="412" t="s">
        <v>391</v>
      </c>
      <c r="I33" s="412" t="s">
        <v>78</v>
      </c>
      <c r="J33" s="412" t="s">
        <v>55</v>
      </c>
      <c r="K33" s="412" t="s">
        <v>391</v>
      </c>
      <c r="L33" s="412" t="s">
        <v>78</v>
      </c>
      <c r="M33" s="412" t="s">
        <v>55</v>
      </c>
      <c r="N33" s="412" t="s">
        <v>389</v>
      </c>
      <c r="O33" s="412" t="s">
        <v>78</v>
      </c>
      <c r="P33" s="412" t="s">
        <v>55</v>
      </c>
      <c r="Q33" s="412" t="s">
        <v>389</v>
      </c>
      <c r="R33" s="437" t="s">
        <v>403</v>
      </c>
    </row>
    <row r="34" spans="1:18">
      <c r="A34" s="418" t="s">
        <v>461</v>
      </c>
      <c r="B34" s="436"/>
      <c r="C34" s="437"/>
      <c r="D34" s="437"/>
      <c r="E34" s="437"/>
      <c r="F34" s="412"/>
      <c r="G34" s="412"/>
      <c r="H34" s="412"/>
      <c r="I34" s="412"/>
      <c r="J34" s="412"/>
      <c r="K34" s="412"/>
      <c r="L34" s="412"/>
      <c r="M34" s="412"/>
      <c r="N34" s="412"/>
      <c r="O34" s="412"/>
      <c r="P34" s="412"/>
      <c r="Q34" s="412"/>
      <c r="R34" s="437"/>
    </row>
    <row r="35" spans="1:18">
      <c r="A35" s="426" t="s">
        <v>475</v>
      </c>
      <c r="B35" s="363"/>
      <c r="C35" s="363"/>
      <c r="D35" s="434"/>
      <c r="E35" s="434"/>
      <c r="F35" s="434"/>
      <c r="G35" s="434"/>
      <c r="H35" s="434"/>
      <c r="I35" s="434"/>
      <c r="J35" s="434"/>
      <c r="K35" s="434"/>
      <c r="L35" s="434"/>
      <c r="M35" s="434"/>
      <c r="N35" s="434"/>
      <c r="O35" s="434"/>
      <c r="P35" s="434"/>
      <c r="Q35" s="434"/>
      <c r="R35" s="434"/>
    </row>
    <row r="36" spans="1:18">
      <c r="A36" s="426" t="s">
        <v>476</v>
      </c>
      <c r="B36" s="363"/>
      <c r="C36" s="363"/>
      <c r="D36" s="434"/>
      <c r="E36" s="434"/>
      <c r="F36" s="434"/>
      <c r="G36" s="434"/>
      <c r="H36" s="434"/>
      <c r="I36" s="434"/>
      <c r="J36" s="434"/>
      <c r="K36" s="434"/>
      <c r="L36" s="434"/>
      <c r="M36" s="434"/>
      <c r="N36" s="434"/>
      <c r="O36" s="434"/>
      <c r="P36" s="434"/>
      <c r="Q36" s="434"/>
      <c r="R36" s="434"/>
    </row>
    <row r="37" spans="1:18">
      <c r="A37" s="426" t="s">
        <v>477</v>
      </c>
      <c r="B37" s="363"/>
      <c r="C37" s="363"/>
      <c r="D37" s="434"/>
      <c r="E37" s="434"/>
      <c r="F37" s="434"/>
      <c r="G37" s="434"/>
      <c r="H37" s="434"/>
      <c r="I37" s="434"/>
      <c r="J37" s="434"/>
      <c r="K37" s="434"/>
      <c r="L37" s="434"/>
      <c r="M37" s="434"/>
      <c r="N37" s="434"/>
      <c r="O37" s="434"/>
      <c r="P37" s="434"/>
      <c r="Q37" s="434"/>
      <c r="R37" s="434"/>
    </row>
    <row r="38" spans="1:18">
      <c r="A38" s="414" t="s">
        <v>541</v>
      </c>
      <c r="B38" s="363"/>
      <c r="C38" s="363"/>
      <c r="D38" s="434"/>
      <c r="E38" s="434"/>
      <c r="F38" s="434"/>
      <c r="G38" s="434"/>
      <c r="H38" s="434"/>
      <c r="I38" s="434"/>
      <c r="J38" s="434"/>
      <c r="K38" s="434"/>
      <c r="L38" s="434"/>
      <c r="M38" s="434"/>
      <c r="N38" s="434"/>
      <c r="O38" s="434"/>
      <c r="P38" s="434"/>
      <c r="Q38" s="434"/>
      <c r="R38" s="434"/>
    </row>
    <row r="39" spans="1:18">
      <c r="A39" s="415" t="s">
        <v>534</v>
      </c>
      <c r="B39" s="363"/>
      <c r="C39" s="363"/>
      <c r="D39" s="434"/>
      <c r="E39" s="434"/>
      <c r="F39" s="434"/>
      <c r="G39" s="434"/>
      <c r="H39" s="434"/>
      <c r="I39" s="434"/>
      <c r="J39" s="434"/>
      <c r="K39" s="434"/>
      <c r="L39" s="434"/>
      <c r="M39" s="434"/>
      <c r="N39" s="434"/>
      <c r="O39" s="434"/>
      <c r="P39" s="434"/>
      <c r="Q39" s="434"/>
      <c r="R39" s="434"/>
    </row>
    <row r="40" spans="1:18">
      <c r="A40" s="415" t="s">
        <v>542</v>
      </c>
      <c r="B40" s="363"/>
      <c r="C40" s="363"/>
      <c r="D40" s="434"/>
      <c r="E40" s="434"/>
      <c r="F40" s="434"/>
      <c r="G40" s="434"/>
      <c r="H40" s="434"/>
      <c r="I40" s="434"/>
      <c r="J40" s="434"/>
      <c r="K40" s="434"/>
      <c r="L40" s="434"/>
      <c r="M40" s="434"/>
      <c r="N40" s="434"/>
      <c r="O40" s="434"/>
      <c r="P40" s="434"/>
      <c r="Q40" s="434"/>
      <c r="R40" s="434"/>
    </row>
    <row r="41" spans="1:18">
      <c r="A41" s="415" t="s">
        <v>459</v>
      </c>
      <c r="B41" s="363"/>
      <c r="C41" s="363"/>
      <c r="D41" s="434"/>
      <c r="E41" s="434"/>
      <c r="F41" s="434"/>
      <c r="G41" s="434"/>
      <c r="H41" s="434"/>
      <c r="I41" s="434"/>
      <c r="J41" s="434"/>
      <c r="K41" s="434"/>
      <c r="L41" s="434"/>
      <c r="M41" s="434"/>
      <c r="N41" s="434"/>
      <c r="O41" s="434"/>
      <c r="P41" s="434"/>
      <c r="Q41" s="434"/>
      <c r="R41" s="434"/>
    </row>
    <row r="42" spans="1:18">
      <c r="A42" s="415" t="s">
        <v>459</v>
      </c>
      <c r="B42" s="363"/>
      <c r="C42" s="363"/>
      <c r="D42" s="434"/>
      <c r="E42" s="434"/>
      <c r="F42" s="434"/>
      <c r="G42" s="434"/>
      <c r="H42" s="434"/>
      <c r="I42" s="434"/>
      <c r="J42" s="434"/>
      <c r="K42" s="434"/>
      <c r="L42" s="434"/>
      <c r="M42" s="434"/>
      <c r="N42" s="434"/>
      <c r="O42" s="434"/>
      <c r="P42" s="434"/>
      <c r="Q42" s="434"/>
      <c r="R42" s="434"/>
    </row>
    <row r="43" spans="1:18">
      <c r="A43" s="415" t="s">
        <v>459</v>
      </c>
      <c r="B43" s="363"/>
      <c r="C43" s="363"/>
      <c r="D43" s="434"/>
      <c r="E43" s="434"/>
      <c r="F43" s="434"/>
      <c r="G43" s="434"/>
      <c r="H43" s="434"/>
      <c r="I43" s="434"/>
      <c r="J43" s="434"/>
      <c r="K43" s="434"/>
      <c r="L43" s="434"/>
      <c r="M43" s="434"/>
      <c r="N43" s="434"/>
      <c r="O43" s="434"/>
      <c r="P43" s="434"/>
      <c r="Q43" s="434"/>
      <c r="R43" s="434"/>
    </row>
    <row r="44" spans="1:18">
      <c r="A44" s="415" t="s">
        <v>459</v>
      </c>
      <c r="B44" s="363"/>
      <c r="C44" s="363"/>
      <c r="D44" s="434"/>
      <c r="E44" s="434"/>
      <c r="F44" s="434"/>
      <c r="G44" s="434"/>
      <c r="H44" s="434"/>
      <c r="I44" s="434"/>
      <c r="J44" s="434"/>
      <c r="K44" s="434"/>
      <c r="L44" s="434"/>
      <c r="M44" s="434"/>
      <c r="N44" s="434"/>
      <c r="O44" s="434"/>
      <c r="P44" s="434"/>
      <c r="Q44" s="434"/>
      <c r="R44" s="434"/>
    </row>
    <row r="45" spans="1:18">
      <c r="A45" s="415" t="s">
        <v>459</v>
      </c>
      <c r="B45" s="363"/>
      <c r="C45" s="363"/>
      <c r="D45" s="434"/>
      <c r="E45" s="434"/>
      <c r="F45" s="434"/>
      <c r="G45" s="434"/>
      <c r="H45" s="434"/>
      <c r="I45" s="434"/>
      <c r="J45" s="434"/>
      <c r="K45" s="434"/>
      <c r="L45" s="434"/>
      <c r="M45" s="434"/>
      <c r="N45" s="434"/>
      <c r="O45" s="434"/>
      <c r="P45" s="434"/>
      <c r="Q45" s="434"/>
      <c r="R45" s="434"/>
    </row>
    <row r="46" spans="1:18">
      <c r="A46" s="415" t="s">
        <v>459</v>
      </c>
      <c r="B46" s="363"/>
      <c r="C46" s="363"/>
      <c r="D46" s="434"/>
      <c r="E46" s="434"/>
      <c r="F46" s="434"/>
      <c r="G46" s="434"/>
      <c r="H46" s="434"/>
      <c r="I46" s="434"/>
      <c r="J46" s="434"/>
      <c r="K46" s="434"/>
      <c r="L46" s="434"/>
      <c r="M46" s="434"/>
      <c r="N46" s="434"/>
      <c r="O46" s="434"/>
      <c r="P46" s="434"/>
      <c r="Q46" s="434"/>
      <c r="R46" s="434"/>
    </row>
    <row r="47" spans="1:18">
      <c r="A47" s="415" t="s">
        <v>459</v>
      </c>
      <c r="B47" s="363"/>
      <c r="C47" s="363"/>
      <c r="D47" s="434"/>
      <c r="E47" s="434"/>
      <c r="F47" s="434"/>
      <c r="G47" s="434"/>
      <c r="H47" s="434"/>
      <c r="I47" s="434"/>
      <c r="J47" s="434"/>
      <c r="K47" s="434"/>
      <c r="L47" s="434"/>
      <c r="M47" s="434"/>
      <c r="N47" s="434"/>
      <c r="O47" s="434"/>
      <c r="P47" s="434"/>
      <c r="Q47" s="434"/>
      <c r="R47" s="434"/>
    </row>
    <row r="48" spans="1:18">
      <c r="A48" s="415" t="s">
        <v>459</v>
      </c>
      <c r="B48" s="363"/>
      <c r="C48" s="363"/>
      <c r="D48" s="434"/>
      <c r="E48" s="434"/>
      <c r="F48" s="434"/>
      <c r="G48" s="434"/>
      <c r="H48" s="434"/>
      <c r="I48" s="434"/>
      <c r="J48" s="434"/>
      <c r="K48" s="434"/>
      <c r="L48" s="434"/>
      <c r="M48" s="434"/>
      <c r="N48" s="434"/>
      <c r="O48" s="434"/>
      <c r="P48" s="434"/>
      <c r="Q48" s="434"/>
      <c r="R48" s="434"/>
    </row>
    <row r="49" spans="1:18">
      <c r="A49" s="415" t="s">
        <v>459</v>
      </c>
      <c r="B49" s="363"/>
      <c r="C49" s="363"/>
      <c r="D49" s="434"/>
      <c r="E49" s="434"/>
      <c r="F49" s="434"/>
      <c r="G49" s="434"/>
      <c r="H49" s="434"/>
      <c r="I49" s="434"/>
      <c r="J49" s="434"/>
      <c r="K49" s="434"/>
      <c r="L49" s="434"/>
      <c r="M49" s="434"/>
      <c r="N49" s="434"/>
      <c r="O49" s="434"/>
      <c r="P49" s="434"/>
      <c r="Q49" s="434"/>
      <c r="R49" s="434"/>
    </row>
    <row r="50" spans="1:18">
      <c r="A50" s="415" t="s">
        <v>459</v>
      </c>
      <c r="B50" s="363"/>
      <c r="C50" s="363"/>
      <c r="D50" s="434"/>
      <c r="E50" s="434"/>
      <c r="F50" s="434"/>
      <c r="G50" s="434"/>
      <c r="H50" s="434"/>
      <c r="I50" s="434"/>
      <c r="J50" s="434"/>
      <c r="K50" s="434"/>
      <c r="L50" s="434"/>
      <c r="M50" s="434"/>
      <c r="N50" s="434"/>
      <c r="O50" s="434"/>
      <c r="P50" s="434"/>
      <c r="Q50" s="434"/>
      <c r="R50" s="434"/>
    </row>
    <row r="51" spans="1:18" ht="30">
      <c r="A51" s="416" t="s">
        <v>514</v>
      </c>
      <c r="B51" s="369"/>
      <c r="C51" s="369"/>
      <c r="D51" s="434"/>
      <c r="E51" s="434"/>
      <c r="F51" s="434"/>
      <c r="G51" s="434"/>
      <c r="H51" s="434"/>
      <c r="I51" s="434"/>
      <c r="J51" s="434"/>
      <c r="K51" s="434"/>
      <c r="L51" s="434"/>
      <c r="M51" s="434"/>
      <c r="N51" s="434"/>
      <c r="O51" s="434"/>
      <c r="P51" s="434"/>
      <c r="Q51" s="434"/>
      <c r="R51" s="434"/>
    </row>
    <row r="52" spans="1:18">
      <c r="A52" s="418" t="s">
        <v>462</v>
      </c>
      <c r="B52" s="436"/>
      <c r="C52" s="437"/>
      <c r="D52" s="434"/>
      <c r="E52" s="434"/>
      <c r="F52" s="412"/>
      <c r="G52" s="412"/>
      <c r="H52" s="412"/>
      <c r="I52" s="412"/>
      <c r="J52" s="412"/>
      <c r="K52" s="412"/>
      <c r="L52" s="412"/>
      <c r="M52" s="412"/>
      <c r="N52" s="412"/>
      <c r="O52" s="412"/>
      <c r="P52" s="412"/>
      <c r="Q52" s="412"/>
      <c r="R52" s="434"/>
    </row>
    <row r="53" spans="1:18">
      <c r="A53" s="426" t="s">
        <v>475</v>
      </c>
      <c r="B53" s="363"/>
      <c r="C53" s="363"/>
      <c r="D53" s="434"/>
      <c r="E53" s="434"/>
      <c r="F53" s="434"/>
      <c r="G53" s="434"/>
      <c r="H53" s="434"/>
      <c r="I53" s="434"/>
      <c r="J53" s="434"/>
      <c r="K53" s="434"/>
      <c r="L53" s="434"/>
      <c r="M53" s="434"/>
      <c r="N53" s="434"/>
      <c r="O53" s="434"/>
      <c r="P53" s="434"/>
      <c r="Q53" s="434"/>
      <c r="R53" s="434"/>
    </row>
    <row r="54" spans="1:18">
      <c r="A54" s="426" t="s">
        <v>476</v>
      </c>
      <c r="B54" s="363"/>
      <c r="C54" s="363"/>
      <c r="D54" s="434"/>
      <c r="E54" s="434"/>
      <c r="F54" s="434"/>
      <c r="G54" s="434"/>
      <c r="H54" s="434"/>
      <c r="I54" s="434"/>
      <c r="J54" s="434"/>
      <c r="K54" s="434"/>
      <c r="L54" s="434"/>
      <c r="M54" s="434"/>
      <c r="N54" s="434"/>
      <c r="O54" s="434"/>
      <c r="P54" s="434"/>
      <c r="Q54" s="434"/>
      <c r="R54" s="434"/>
    </row>
    <row r="55" spans="1:18">
      <c r="A55" s="426" t="s">
        <v>477</v>
      </c>
      <c r="B55" s="363"/>
      <c r="C55" s="363"/>
      <c r="D55" s="434"/>
      <c r="E55" s="434"/>
      <c r="F55" s="434"/>
      <c r="G55" s="434"/>
      <c r="H55" s="434"/>
      <c r="I55" s="434"/>
      <c r="J55" s="434"/>
      <c r="K55" s="434"/>
      <c r="L55" s="434"/>
      <c r="M55" s="434"/>
      <c r="N55" s="434"/>
      <c r="O55" s="434"/>
      <c r="P55" s="434"/>
      <c r="Q55" s="434"/>
      <c r="R55" s="434"/>
    </row>
    <row r="56" spans="1:18">
      <c r="A56" s="414" t="s">
        <v>541</v>
      </c>
      <c r="B56" s="363"/>
      <c r="C56" s="363"/>
      <c r="D56" s="434"/>
      <c r="E56" s="434"/>
      <c r="F56" s="434"/>
      <c r="G56" s="434"/>
      <c r="H56" s="434"/>
      <c r="I56" s="434"/>
      <c r="J56" s="434"/>
      <c r="K56" s="434"/>
      <c r="L56" s="434"/>
      <c r="M56" s="434"/>
      <c r="N56" s="434"/>
      <c r="O56" s="434"/>
      <c r="P56" s="434"/>
      <c r="Q56" s="434"/>
      <c r="R56" s="434"/>
    </row>
    <row r="57" spans="1:18">
      <c r="A57" s="415" t="s">
        <v>534</v>
      </c>
      <c r="B57" s="363"/>
      <c r="C57" s="363"/>
      <c r="D57" s="434"/>
      <c r="E57" s="434"/>
      <c r="F57" s="434"/>
      <c r="G57" s="434"/>
      <c r="H57" s="434"/>
      <c r="I57" s="434"/>
      <c r="J57" s="434"/>
      <c r="K57" s="434"/>
      <c r="L57" s="434"/>
      <c r="M57" s="434"/>
      <c r="N57" s="434"/>
      <c r="O57" s="434"/>
      <c r="P57" s="434"/>
      <c r="Q57" s="434"/>
      <c r="R57" s="434"/>
    </row>
    <row r="58" spans="1:18">
      <c r="A58" s="415" t="s">
        <v>542</v>
      </c>
      <c r="B58" s="363"/>
      <c r="C58" s="363"/>
      <c r="D58" s="434"/>
      <c r="E58" s="434"/>
      <c r="F58" s="434"/>
      <c r="G58" s="434"/>
      <c r="H58" s="434"/>
      <c r="I58" s="434"/>
      <c r="J58" s="434"/>
      <c r="K58" s="434"/>
      <c r="L58" s="434"/>
      <c r="M58" s="434"/>
      <c r="N58" s="434"/>
      <c r="O58" s="434"/>
      <c r="P58" s="434"/>
      <c r="Q58" s="434"/>
      <c r="R58" s="434"/>
    </row>
    <row r="59" spans="1:18">
      <c r="A59" s="415" t="s">
        <v>459</v>
      </c>
      <c r="B59" s="363"/>
      <c r="C59" s="363"/>
      <c r="D59" s="434"/>
      <c r="E59" s="434"/>
      <c r="F59" s="434"/>
      <c r="G59" s="434"/>
      <c r="H59" s="434"/>
      <c r="I59" s="434"/>
      <c r="J59" s="434"/>
      <c r="K59" s="434"/>
      <c r="L59" s="434"/>
      <c r="M59" s="434"/>
      <c r="N59" s="434"/>
      <c r="O59" s="434"/>
      <c r="P59" s="434"/>
      <c r="Q59" s="434"/>
      <c r="R59" s="434"/>
    </row>
    <row r="60" spans="1:18">
      <c r="A60" s="415" t="s">
        <v>459</v>
      </c>
      <c r="B60" s="363"/>
      <c r="C60" s="363"/>
      <c r="D60" s="434"/>
      <c r="E60" s="434"/>
      <c r="F60" s="434"/>
      <c r="G60" s="434"/>
      <c r="H60" s="434"/>
      <c r="I60" s="434"/>
      <c r="J60" s="434"/>
      <c r="K60" s="434"/>
      <c r="L60" s="434"/>
      <c r="M60" s="434"/>
      <c r="N60" s="434"/>
      <c r="O60" s="434"/>
      <c r="P60" s="434"/>
      <c r="Q60" s="434"/>
      <c r="R60" s="434"/>
    </row>
    <row r="61" spans="1:18">
      <c r="A61" s="415" t="s">
        <v>459</v>
      </c>
      <c r="B61" s="363"/>
      <c r="C61" s="363"/>
      <c r="D61" s="434"/>
      <c r="E61" s="434"/>
      <c r="F61" s="434"/>
      <c r="G61" s="434"/>
      <c r="H61" s="434"/>
      <c r="I61" s="434"/>
      <c r="J61" s="434"/>
      <c r="K61" s="434"/>
      <c r="L61" s="434"/>
      <c r="M61" s="434"/>
      <c r="N61" s="434"/>
      <c r="O61" s="434"/>
      <c r="P61" s="434"/>
      <c r="Q61" s="434"/>
      <c r="R61" s="434"/>
    </row>
    <row r="62" spans="1:18">
      <c r="A62" s="415" t="s">
        <v>459</v>
      </c>
      <c r="B62" s="363"/>
      <c r="C62" s="363"/>
      <c r="D62" s="434"/>
      <c r="E62" s="434"/>
      <c r="F62" s="434"/>
      <c r="G62" s="434"/>
      <c r="H62" s="434"/>
      <c r="I62" s="434"/>
      <c r="J62" s="434"/>
      <c r="K62" s="434"/>
      <c r="L62" s="434"/>
      <c r="M62" s="434"/>
      <c r="N62" s="434"/>
      <c r="O62" s="434"/>
      <c r="P62" s="434"/>
      <c r="Q62" s="434"/>
      <c r="R62" s="434"/>
    </row>
    <row r="63" spans="1:18">
      <c r="A63" s="415" t="s">
        <v>459</v>
      </c>
      <c r="B63" s="363"/>
      <c r="C63" s="363"/>
      <c r="D63" s="434"/>
      <c r="E63" s="434"/>
      <c r="F63" s="434"/>
      <c r="G63" s="434"/>
      <c r="H63" s="434"/>
      <c r="I63" s="434"/>
      <c r="J63" s="434"/>
      <c r="K63" s="434"/>
      <c r="L63" s="434"/>
      <c r="M63" s="434"/>
      <c r="N63" s="434"/>
      <c r="O63" s="434"/>
      <c r="P63" s="434"/>
      <c r="Q63" s="434"/>
      <c r="R63" s="434"/>
    </row>
    <row r="64" spans="1:18">
      <c r="A64" s="415" t="s">
        <v>459</v>
      </c>
      <c r="B64" s="363"/>
      <c r="C64" s="363"/>
      <c r="D64" s="434"/>
      <c r="E64" s="434"/>
      <c r="F64" s="434"/>
      <c r="G64" s="434"/>
      <c r="H64" s="434"/>
      <c r="I64" s="434"/>
      <c r="J64" s="434"/>
      <c r="K64" s="434"/>
      <c r="L64" s="434"/>
      <c r="M64" s="434"/>
      <c r="N64" s="434"/>
      <c r="O64" s="434"/>
      <c r="P64" s="434"/>
      <c r="Q64" s="434"/>
      <c r="R64" s="434"/>
    </row>
    <row r="65" spans="1:18">
      <c r="A65" s="415" t="s">
        <v>459</v>
      </c>
      <c r="B65" s="363"/>
      <c r="C65" s="363"/>
      <c r="D65" s="434"/>
      <c r="E65" s="434"/>
      <c r="F65" s="434"/>
      <c r="G65" s="434"/>
      <c r="H65" s="434"/>
      <c r="I65" s="434"/>
      <c r="J65" s="434"/>
      <c r="K65" s="434"/>
      <c r="L65" s="434"/>
      <c r="M65" s="434"/>
      <c r="N65" s="434"/>
      <c r="O65" s="434"/>
      <c r="P65" s="434"/>
      <c r="Q65" s="434"/>
      <c r="R65" s="434"/>
    </row>
    <row r="66" spans="1:18">
      <c r="A66" s="415" t="s">
        <v>459</v>
      </c>
      <c r="B66" s="363"/>
      <c r="C66" s="363"/>
      <c r="D66" s="434"/>
      <c r="E66" s="434"/>
      <c r="F66" s="434"/>
      <c r="G66" s="434"/>
      <c r="H66" s="434"/>
      <c r="I66" s="434"/>
      <c r="J66" s="434"/>
      <c r="K66" s="434"/>
      <c r="L66" s="434"/>
      <c r="M66" s="434"/>
      <c r="N66" s="434"/>
      <c r="O66" s="434"/>
      <c r="P66" s="434"/>
      <c r="Q66" s="434"/>
      <c r="R66" s="434"/>
    </row>
    <row r="67" spans="1:18">
      <c r="A67" s="415" t="s">
        <v>459</v>
      </c>
      <c r="B67" s="363"/>
      <c r="C67" s="363"/>
      <c r="D67" s="434"/>
      <c r="E67" s="434"/>
      <c r="F67" s="434"/>
      <c r="G67" s="434"/>
      <c r="H67" s="434"/>
      <c r="I67" s="434"/>
      <c r="J67" s="434"/>
      <c r="K67" s="434"/>
      <c r="L67" s="434"/>
      <c r="M67" s="434"/>
      <c r="N67" s="434"/>
      <c r="O67" s="434"/>
      <c r="P67" s="434"/>
      <c r="Q67" s="434"/>
      <c r="R67" s="434"/>
    </row>
    <row r="68" spans="1:18">
      <c r="A68" s="415" t="s">
        <v>459</v>
      </c>
      <c r="B68" s="363"/>
      <c r="C68" s="363"/>
      <c r="D68" s="434"/>
      <c r="E68" s="434"/>
      <c r="F68" s="434"/>
      <c r="G68" s="434"/>
      <c r="H68" s="434"/>
      <c r="I68" s="434"/>
      <c r="J68" s="434"/>
      <c r="K68" s="434"/>
      <c r="L68" s="434"/>
      <c r="M68" s="434"/>
      <c r="N68" s="434"/>
      <c r="O68" s="434"/>
      <c r="P68" s="434"/>
      <c r="Q68" s="434"/>
      <c r="R68" s="434"/>
    </row>
    <row r="69" spans="1:18" ht="30">
      <c r="A69" s="416" t="s">
        <v>515</v>
      </c>
      <c r="B69" s="363"/>
      <c r="C69" s="363"/>
      <c r="D69" s="434"/>
      <c r="E69" s="434"/>
      <c r="F69" s="434"/>
      <c r="G69" s="434"/>
      <c r="H69" s="434"/>
      <c r="I69" s="434"/>
      <c r="J69" s="434"/>
      <c r="K69" s="434"/>
      <c r="L69" s="434"/>
      <c r="M69" s="434"/>
      <c r="N69" s="434"/>
      <c r="O69" s="434"/>
      <c r="P69" s="434"/>
      <c r="Q69" s="434"/>
      <c r="R69" s="434"/>
    </row>
    <row r="70" spans="1:18">
      <c r="A70" s="418" t="s">
        <v>95</v>
      </c>
      <c r="B70" s="436"/>
      <c r="C70" s="437"/>
      <c r="D70" s="434"/>
      <c r="E70" s="434"/>
      <c r="F70" s="412"/>
      <c r="G70" s="412"/>
      <c r="H70" s="412"/>
      <c r="I70" s="412"/>
      <c r="J70" s="412"/>
      <c r="K70" s="412"/>
      <c r="L70" s="412"/>
      <c r="M70" s="412"/>
      <c r="N70" s="412"/>
      <c r="O70" s="412"/>
      <c r="P70" s="412"/>
      <c r="Q70" s="412"/>
      <c r="R70" s="434"/>
    </row>
    <row r="71" spans="1:18">
      <c r="A71" s="426" t="s">
        <v>475</v>
      </c>
      <c r="B71" s="363"/>
      <c r="C71" s="363"/>
      <c r="D71" s="434"/>
      <c r="E71" s="434"/>
      <c r="F71" s="434"/>
      <c r="G71" s="434"/>
      <c r="H71" s="434"/>
      <c r="I71" s="434"/>
      <c r="J71" s="434"/>
      <c r="K71" s="434"/>
      <c r="L71" s="434"/>
      <c r="M71" s="434"/>
      <c r="N71" s="434"/>
      <c r="O71" s="434"/>
      <c r="P71" s="434"/>
      <c r="Q71" s="434"/>
      <c r="R71" s="434"/>
    </row>
    <row r="72" spans="1:18">
      <c r="A72" s="426" t="s">
        <v>476</v>
      </c>
      <c r="B72" s="363"/>
      <c r="C72" s="363"/>
      <c r="D72" s="434"/>
      <c r="E72" s="434"/>
      <c r="F72" s="434"/>
      <c r="G72" s="434"/>
      <c r="H72" s="434"/>
      <c r="I72" s="434"/>
      <c r="J72" s="434"/>
      <c r="K72" s="434"/>
      <c r="L72" s="434"/>
      <c r="M72" s="434"/>
      <c r="N72" s="434"/>
      <c r="O72" s="434"/>
      <c r="P72" s="434"/>
      <c r="Q72" s="434"/>
      <c r="R72" s="434"/>
    </row>
    <row r="73" spans="1:18">
      <c r="A73" s="426" t="s">
        <v>477</v>
      </c>
      <c r="B73" s="363"/>
      <c r="C73" s="363"/>
      <c r="D73" s="434"/>
      <c r="E73" s="434"/>
      <c r="F73" s="434"/>
      <c r="G73" s="434"/>
      <c r="H73" s="434"/>
      <c r="I73" s="434"/>
      <c r="J73" s="434"/>
      <c r="K73" s="434"/>
      <c r="L73" s="434"/>
      <c r="M73" s="434"/>
      <c r="N73" s="434"/>
      <c r="O73" s="434"/>
      <c r="P73" s="434"/>
      <c r="Q73" s="434"/>
      <c r="R73" s="434"/>
    </row>
    <row r="74" spans="1:18">
      <c r="A74" s="414" t="s">
        <v>541</v>
      </c>
      <c r="B74" s="363"/>
      <c r="C74" s="363"/>
      <c r="D74" s="434"/>
      <c r="E74" s="434"/>
      <c r="F74" s="434"/>
      <c r="G74" s="434"/>
      <c r="H74" s="434"/>
      <c r="I74" s="434"/>
      <c r="J74" s="434"/>
      <c r="K74" s="434"/>
      <c r="L74" s="434"/>
      <c r="M74" s="434"/>
      <c r="N74" s="434"/>
      <c r="O74" s="434"/>
      <c r="P74" s="434"/>
      <c r="Q74" s="434"/>
      <c r="R74" s="434"/>
    </row>
    <row r="75" spans="1:18">
      <c r="A75" s="415" t="s">
        <v>534</v>
      </c>
      <c r="B75" s="363"/>
      <c r="C75" s="363"/>
      <c r="D75" s="434"/>
      <c r="E75" s="434"/>
      <c r="F75" s="434"/>
      <c r="G75" s="434"/>
      <c r="H75" s="434"/>
      <c r="I75" s="434"/>
      <c r="J75" s="434"/>
      <c r="K75" s="434"/>
      <c r="L75" s="434"/>
      <c r="M75" s="434"/>
      <c r="N75" s="434"/>
      <c r="O75" s="434"/>
      <c r="P75" s="434"/>
      <c r="Q75" s="434"/>
      <c r="R75" s="434"/>
    </row>
    <row r="76" spans="1:18">
      <c r="A76" s="415" t="s">
        <v>542</v>
      </c>
      <c r="B76" s="363"/>
      <c r="C76" s="363"/>
      <c r="D76" s="434"/>
      <c r="E76" s="434"/>
      <c r="F76" s="434"/>
      <c r="G76" s="434"/>
      <c r="H76" s="434"/>
      <c r="I76" s="434"/>
      <c r="J76" s="434"/>
      <c r="K76" s="434"/>
      <c r="L76" s="434"/>
      <c r="M76" s="434"/>
      <c r="N76" s="434"/>
      <c r="O76" s="434"/>
      <c r="P76" s="434"/>
      <c r="Q76" s="434"/>
      <c r="R76" s="434"/>
    </row>
    <row r="77" spans="1:18">
      <c r="A77" s="415" t="s">
        <v>459</v>
      </c>
      <c r="B77" s="363"/>
      <c r="C77" s="363"/>
      <c r="D77" s="434"/>
      <c r="E77" s="434"/>
      <c r="F77" s="434"/>
      <c r="G77" s="434"/>
      <c r="H77" s="434"/>
      <c r="I77" s="434"/>
      <c r="J77" s="434"/>
      <c r="K77" s="434"/>
      <c r="L77" s="434"/>
      <c r="M77" s="434"/>
      <c r="N77" s="434"/>
      <c r="O77" s="434"/>
      <c r="P77" s="434"/>
      <c r="Q77" s="434"/>
      <c r="R77" s="434"/>
    </row>
    <row r="78" spans="1:18">
      <c r="A78" s="415" t="s">
        <v>459</v>
      </c>
      <c r="B78" s="363"/>
      <c r="C78" s="363"/>
      <c r="D78" s="434"/>
      <c r="E78" s="434"/>
      <c r="F78" s="434"/>
      <c r="G78" s="434"/>
      <c r="H78" s="434"/>
      <c r="I78" s="434"/>
      <c r="J78" s="434"/>
      <c r="K78" s="434"/>
      <c r="L78" s="434"/>
      <c r="M78" s="434"/>
      <c r="N78" s="434"/>
      <c r="O78" s="434"/>
      <c r="P78" s="434"/>
      <c r="Q78" s="434"/>
      <c r="R78" s="434"/>
    </row>
    <row r="79" spans="1:18">
      <c r="A79" s="415" t="s">
        <v>459</v>
      </c>
      <c r="B79" s="363"/>
      <c r="C79" s="363"/>
      <c r="D79" s="434"/>
      <c r="E79" s="434"/>
      <c r="F79" s="434"/>
      <c r="G79" s="434"/>
      <c r="H79" s="434"/>
      <c r="I79" s="434"/>
      <c r="J79" s="434"/>
      <c r="K79" s="434"/>
      <c r="L79" s="434"/>
      <c r="M79" s="434"/>
      <c r="N79" s="434"/>
      <c r="O79" s="434"/>
      <c r="P79" s="434"/>
      <c r="Q79" s="434"/>
      <c r="R79" s="434"/>
    </row>
    <row r="80" spans="1:18">
      <c r="A80" s="415" t="s">
        <v>459</v>
      </c>
      <c r="B80" s="363"/>
      <c r="C80" s="363"/>
      <c r="D80" s="434"/>
      <c r="E80" s="434"/>
      <c r="F80" s="434"/>
      <c r="G80" s="434"/>
      <c r="H80" s="434"/>
      <c r="I80" s="434"/>
      <c r="J80" s="434"/>
      <c r="K80" s="434"/>
      <c r="L80" s="434"/>
      <c r="M80" s="434"/>
      <c r="N80" s="434"/>
      <c r="O80" s="434"/>
      <c r="P80" s="434"/>
      <c r="Q80" s="434"/>
      <c r="R80" s="434"/>
    </row>
    <row r="81" spans="1:18">
      <c r="A81" s="415" t="s">
        <v>459</v>
      </c>
      <c r="B81" s="363"/>
      <c r="C81" s="363"/>
      <c r="D81" s="434"/>
      <c r="E81" s="434"/>
      <c r="F81" s="434"/>
      <c r="G81" s="434"/>
      <c r="H81" s="434"/>
      <c r="I81" s="434"/>
      <c r="J81" s="434"/>
      <c r="K81" s="434"/>
      <c r="L81" s="434"/>
      <c r="M81" s="434"/>
      <c r="N81" s="434"/>
      <c r="O81" s="434"/>
      <c r="P81" s="434"/>
      <c r="Q81" s="434"/>
      <c r="R81" s="434"/>
    </row>
    <row r="82" spans="1:18">
      <c r="A82" s="415" t="s">
        <v>459</v>
      </c>
      <c r="B82" s="363"/>
      <c r="C82" s="363"/>
      <c r="D82" s="434"/>
      <c r="E82" s="434"/>
      <c r="F82" s="434"/>
      <c r="G82" s="434"/>
      <c r="H82" s="434"/>
      <c r="I82" s="434"/>
      <c r="J82" s="434"/>
      <c r="K82" s="434"/>
      <c r="L82" s="434"/>
      <c r="M82" s="434"/>
      <c r="N82" s="434"/>
      <c r="O82" s="434"/>
      <c r="P82" s="434"/>
      <c r="Q82" s="434"/>
      <c r="R82" s="434"/>
    </row>
    <row r="83" spans="1:18">
      <c r="A83" s="415" t="s">
        <v>459</v>
      </c>
      <c r="B83" s="363"/>
      <c r="C83" s="363"/>
      <c r="D83" s="434"/>
      <c r="E83" s="434"/>
      <c r="F83" s="434"/>
      <c r="G83" s="434"/>
      <c r="H83" s="434"/>
      <c r="I83" s="434"/>
      <c r="J83" s="434"/>
      <c r="K83" s="434"/>
      <c r="L83" s="434"/>
      <c r="M83" s="434"/>
      <c r="N83" s="434"/>
      <c r="O83" s="434"/>
      <c r="P83" s="434"/>
      <c r="Q83" s="434"/>
      <c r="R83" s="434"/>
    </row>
    <row r="84" spans="1:18">
      <c r="A84" s="415" t="s">
        <v>459</v>
      </c>
      <c r="B84" s="363"/>
      <c r="C84" s="363"/>
      <c r="D84" s="434"/>
      <c r="E84" s="434"/>
      <c r="F84" s="434"/>
      <c r="G84" s="434"/>
      <c r="H84" s="434"/>
      <c r="I84" s="434"/>
      <c r="J84" s="434"/>
      <c r="K84" s="434"/>
      <c r="L84" s="434"/>
      <c r="M84" s="434"/>
      <c r="N84" s="434"/>
      <c r="O84" s="434"/>
      <c r="P84" s="434"/>
      <c r="Q84" s="434"/>
      <c r="R84" s="434"/>
    </row>
    <row r="85" spans="1:18">
      <c r="A85" s="415" t="s">
        <v>459</v>
      </c>
      <c r="B85" s="363"/>
      <c r="C85" s="363"/>
      <c r="D85" s="434"/>
      <c r="E85" s="434"/>
      <c r="F85" s="434"/>
      <c r="G85" s="434"/>
      <c r="H85" s="434"/>
      <c r="I85" s="434"/>
      <c r="J85" s="434"/>
      <c r="K85" s="434"/>
      <c r="L85" s="434"/>
      <c r="M85" s="434"/>
      <c r="N85" s="434"/>
      <c r="O85" s="434"/>
      <c r="P85" s="434"/>
      <c r="Q85" s="434"/>
      <c r="R85" s="434"/>
    </row>
    <row r="86" spans="1:18" ht="30">
      <c r="A86" s="416" t="s">
        <v>516</v>
      </c>
      <c r="B86" s="363"/>
      <c r="C86" s="363"/>
      <c r="D86" s="434"/>
      <c r="E86" s="434"/>
      <c r="F86" s="434"/>
      <c r="G86" s="434"/>
      <c r="H86" s="434"/>
      <c r="I86" s="434"/>
      <c r="J86" s="434"/>
      <c r="K86" s="434"/>
      <c r="L86" s="434"/>
      <c r="M86" s="434"/>
      <c r="N86" s="434"/>
      <c r="O86" s="434"/>
      <c r="P86" s="434"/>
      <c r="Q86" s="434"/>
      <c r="R86" s="434"/>
    </row>
    <row r="87" spans="1:18">
      <c r="A87" s="418" t="s">
        <v>512</v>
      </c>
      <c r="B87" s="436"/>
      <c r="C87" s="437"/>
      <c r="D87" s="434"/>
      <c r="E87" s="434"/>
      <c r="F87" s="412"/>
      <c r="G87" s="412"/>
      <c r="H87" s="412"/>
      <c r="I87" s="412"/>
      <c r="J87" s="412"/>
      <c r="K87" s="412"/>
      <c r="L87" s="412"/>
      <c r="M87" s="412"/>
      <c r="N87" s="412"/>
      <c r="O87" s="412"/>
      <c r="P87" s="412"/>
      <c r="Q87" s="412"/>
      <c r="R87" s="434"/>
    </row>
    <row r="88" spans="1:18">
      <c r="A88" s="521" t="s">
        <v>475</v>
      </c>
      <c r="B88" s="363"/>
      <c r="C88" s="363"/>
      <c r="D88" s="434"/>
      <c r="E88" s="434"/>
      <c r="F88" s="434"/>
      <c r="G88" s="434"/>
      <c r="H88" s="434"/>
      <c r="I88" s="434"/>
      <c r="J88" s="434"/>
      <c r="K88" s="434"/>
      <c r="L88" s="434"/>
      <c r="M88" s="434"/>
      <c r="N88" s="434"/>
      <c r="O88" s="434"/>
      <c r="P88" s="434"/>
      <c r="Q88" s="434"/>
      <c r="R88" s="434"/>
    </row>
    <row r="89" spans="1:18">
      <c r="A89" s="521" t="s">
        <v>476</v>
      </c>
      <c r="B89" s="363"/>
      <c r="C89" s="363"/>
      <c r="D89" s="434"/>
      <c r="E89" s="434"/>
      <c r="F89" s="434"/>
      <c r="G89" s="434"/>
      <c r="H89" s="434"/>
      <c r="I89" s="434"/>
      <c r="J89" s="434"/>
      <c r="K89" s="434"/>
      <c r="L89" s="434"/>
      <c r="M89" s="434"/>
      <c r="N89" s="434"/>
      <c r="O89" s="434"/>
      <c r="P89" s="434"/>
      <c r="Q89" s="434"/>
      <c r="R89" s="434"/>
    </row>
    <row r="90" spans="1:18">
      <c r="A90" s="521" t="s">
        <v>477</v>
      </c>
      <c r="B90" s="363"/>
      <c r="C90" s="363"/>
      <c r="D90" s="434"/>
      <c r="E90" s="434"/>
      <c r="F90" s="434"/>
      <c r="G90" s="434"/>
      <c r="H90" s="434"/>
      <c r="I90" s="434"/>
      <c r="J90" s="434"/>
      <c r="K90" s="434"/>
      <c r="L90" s="434"/>
      <c r="M90" s="434"/>
      <c r="N90" s="434"/>
      <c r="O90" s="434"/>
      <c r="P90" s="434"/>
      <c r="Q90" s="434"/>
      <c r="R90" s="434"/>
    </row>
    <row r="91" spans="1:18">
      <c r="A91" s="414" t="s">
        <v>541</v>
      </c>
      <c r="B91" s="363"/>
      <c r="C91" s="363"/>
      <c r="D91" s="434"/>
      <c r="E91" s="434"/>
      <c r="F91" s="434"/>
      <c r="G91" s="434"/>
      <c r="H91" s="434"/>
      <c r="I91" s="434"/>
      <c r="J91" s="434"/>
      <c r="K91" s="434"/>
      <c r="L91" s="434"/>
      <c r="M91" s="434"/>
      <c r="N91" s="434"/>
      <c r="O91" s="434"/>
      <c r="P91" s="434"/>
      <c r="Q91" s="434"/>
      <c r="R91" s="434"/>
    </row>
    <row r="92" spans="1:18">
      <c r="A92" s="415" t="s">
        <v>534</v>
      </c>
      <c r="B92" s="363"/>
      <c r="C92" s="363"/>
      <c r="D92" s="434"/>
      <c r="E92" s="434"/>
      <c r="F92" s="434"/>
      <c r="G92" s="434"/>
      <c r="H92" s="434"/>
      <c r="I92" s="434"/>
      <c r="J92" s="434"/>
      <c r="K92" s="434"/>
      <c r="L92" s="434"/>
      <c r="M92" s="434"/>
      <c r="N92" s="434"/>
      <c r="O92" s="434"/>
      <c r="P92" s="434"/>
      <c r="Q92" s="434"/>
      <c r="R92" s="434"/>
    </row>
    <row r="93" spans="1:18">
      <c r="A93" s="415" t="s">
        <v>542</v>
      </c>
      <c r="B93" s="363"/>
      <c r="C93" s="363"/>
      <c r="D93" s="434"/>
      <c r="E93" s="434"/>
      <c r="F93" s="434"/>
      <c r="G93" s="434"/>
      <c r="H93" s="434"/>
      <c r="I93" s="434"/>
      <c r="J93" s="434"/>
      <c r="K93" s="434"/>
      <c r="L93" s="434"/>
      <c r="M93" s="434"/>
      <c r="N93" s="434"/>
      <c r="O93" s="434"/>
      <c r="P93" s="434"/>
      <c r="Q93" s="434"/>
      <c r="R93" s="434"/>
    </row>
    <row r="94" spans="1:18">
      <c r="A94" s="415" t="s">
        <v>459</v>
      </c>
      <c r="B94" s="363"/>
      <c r="C94" s="363"/>
      <c r="D94" s="434"/>
      <c r="E94" s="434"/>
      <c r="F94" s="434"/>
      <c r="G94" s="434"/>
      <c r="H94" s="434"/>
      <c r="I94" s="434"/>
      <c r="J94" s="434"/>
      <c r="K94" s="434"/>
      <c r="L94" s="434"/>
      <c r="M94" s="434"/>
      <c r="N94" s="434"/>
      <c r="O94" s="434"/>
      <c r="P94" s="434"/>
      <c r="Q94" s="434"/>
      <c r="R94" s="434"/>
    </row>
    <row r="95" spans="1:18">
      <c r="A95" s="415" t="s">
        <v>459</v>
      </c>
      <c r="B95" s="363"/>
      <c r="C95" s="363"/>
      <c r="D95" s="434"/>
      <c r="E95" s="434"/>
      <c r="F95" s="434"/>
      <c r="G95" s="434"/>
      <c r="H95" s="434"/>
      <c r="I95" s="434"/>
      <c r="J95" s="434"/>
      <c r="K95" s="434"/>
      <c r="L95" s="434"/>
      <c r="M95" s="434"/>
      <c r="N95" s="434"/>
      <c r="O95" s="434"/>
      <c r="P95" s="434"/>
      <c r="Q95" s="434"/>
      <c r="R95" s="434"/>
    </row>
    <row r="96" spans="1:18">
      <c r="A96" s="415" t="s">
        <v>459</v>
      </c>
      <c r="B96" s="363"/>
      <c r="C96" s="363"/>
      <c r="D96" s="434"/>
      <c r="E96" s="434"/>
      <c r="F96" s="434"/>
      <c r="G96" s="434"/>
      <c r="H96" s="434"/>
      <c r="I96" s="434"/>
      <c r="J96" s="434"/>
      <c r="K96" s="434"/>
      <c r="L96" s="434"/>
      <c r="M96" s="434"/>
      <c r="N96" s="434"/>
      <c r="O96" s="434"/>
      <c r="P96" s="434"/>
      <c r="Q96" s="434"/>
      <c r="R96" s="434"/>
    </row>
    <row r="97" spans="1:21">
      <c r="A97" s="415" t="s">
        <v>459</v>
      </c>
      <c r="B97" s="363"/>
      <c r="C97" s="363"/>
      <c r="D97" s="434"/>
      <c r="E97" s="434"/>
      <c r="F97" s="434"/>
      <c r="G97" s="434"/>
      <c r="H97" s="434"/>
      <c r="I97" s="434"/>
      <c r="J97" s="434"/>
      <c r="K97" s="434"/>
      <c r="L97" s="434"/>
      <c r="M97" s="434"/>
      <c r="N97" s="434"/>
      <c r="O97" s="434"/>
      <c r="P97" s="434"/>
      <c r="Q97" s="434"/>
      <c r="R97" s="434"/>
    </row>
    <row r="98" spans="1:21">
      <c r="A98" s="415" t="s">
        <v>459</v>
      </c>
      <c r="B98" s="363"/>
      <c r="C98" s="363"/>
      <c r="D98" s="434"/>
      <c r="E98" s="434"/>
      <c r="F98" s="434"/>
      <c r="G98" s="434"/>
      <c r="H98" s="434"/>
      <c r="I98" s="434"/>
      <c r="J98" s="434"/>
      <c r="K98" s="434"/>
      <c r="L98" s="434"/>
      <c r="M98" s="434"/>
      <c r="N98" s="434"/>
      <c r="O98" s="434"/>
      <c r="P98" s="434"/>
      <c r="Q98" s="434"/>
      <c r="R98" s="434"/>
    </row>
    <row r="99" spans="1:21">
      <c r="A99" s="415" t="s">
        <v>459</v>
      </c>
      <c r="B99" s="363"/>
      <c r="C99" s="363"/>
      <c r="D99" s="434"/>
      <c r="E99" s="434"/>
      <c r="F99" s="434"/>
      <c r="G99" s="434"/>
      <c r="H99" s="434"/>
      <c r="I99" s="434"/>
      <c r="J99" s="434"/>
      <c r="K99" s="434"/>
      <c r="L99" s="434"/>
      <c r="M99" s="434"/>
      <c r="N99" s="434"/>
      <c r="O99" s="434"/>
      <c r="P99" s="434"/>
      <c r="Q99" s="434"/>
      <c r="R99" s="434"/>
    </row>
    <row r="100" spans="1:21">
      <c r="A100" s="415" t="s">
        <v>459</v>
      </c>
      <c r="B100" s="363"/>
      <c r="C100" s="363"/>
      <c r="D100" s="434"/>
      <c r="E100" s="434"/>
      <c r="F100" s="434"/>
      <c r="G100" s="434"/>
      <c r="H100" s="434"/>
      <c r="I100" s="434"/>
      <c r="J100" s="434"/>
      <c r="K100" s="434"/>
      <c r="L100" s="434"/>
      <c r="M100" s="434"/>
      <c r="N100" s="434"/>
      <c r="O100" s="434"/>
      <c r="P100" s="434"/>
      <c r="Q100" s="434"/>
      <c r="R100" s="434"/>
    </row>
    <row r="101" spans="1:21">
      <c r="A101" s="415" t="s">
        <v>459</v>
      </c>
      <c r="B101" s="363"/>
      <c r="C101" s="363"/>
      <c r="D101" s="434"/>
      <c r="E101" s="434"/>
      <c r="F101" s="434"/>
      <c r="G101" s="434"/>
      <c r="H101" s="434"/>
      <c r="I101" s="434"/>
      <c r="J101" s="434"/>
      <c r="K101" s="434"/>
      <c r="L101" s="434"/>
      <c r="M101" s="434"/>
      <c r="N101" s="434"/>
      <c r="O101" s="434"/>
      <c r="P101" s="434"/>
      <c r="Q101" s="434"/>
      <c r="R101" s="434"/>
    </row>
    <row r="102" spans="1:21">
      <c r="A102" s="415" t="s">
        <v>459</v>
      </c>
      <c r="B102" s="363"/>
      <c r="C102" s="363"/>
      <c r="D102" s="434"/>
      <c r="E102" s="434"/>
      <c r="F102" s="434"/>
      <c r="G102" s="434"/>
      <c r="H102" s="434"/>
      <c r="I102" s="434"/>
      <c r="J102" s="434"/>
      <c r="K102" s="434"/>
      <c r="L102" s="434"/>
      <c r="M102" s="434"/>
      <c r="N102" s="434"/>
      <c r="O102" s="434"/>
      <c r="P102" s="434"/>
      <c r="Q102" s="434"/>
      <c r="R102" s="434"/>
    </row>
    <row r="103" spans="1:21" ht="30">
      <c r="A103" s="522" t="s">
        <v>517</v>
      </c>
      <c r="B103" s="523"/>
      <c r="C103" s="523"/>
      <c r="D103" s="434"/>
      <c r="E103" s="434"/>
      <c r="F103" s="524"/>
      <c r="G103" s="524"/>
      <c r="H103" s="524"/>
      <c r="I103" s="524"/>
      <c r="J103" s="524"/>
      <c r="K103" s="524"/>
      <c r="L103" s="524"/>
      <c r="M103" s="524"/>
      <c r="N103" s="524"/>
      <c r="O103" s="524"/>
      <c r="P103" s="524"/>
      <c r="Q103" s="524"/>
      <c r="R103" s="434"/>
    </row>
    <row r="104" spans="1:21" ht="30">
      <c r="A104" s="450" t="s">
        <v>518</v>
      </c>
      <c r="B104" s="450"/>
      <c r="C104" s="450"/>
      <c r="D104" s="434"/>
      <c r="E104" s="434"/>
      <c r="F104" s="450"/>
      <c r="G104" s="450"/>
      <c r="H104" s="450"/>
      <c r="I104" s="450"/>
      <c r="J104" s="450"/>
      <c r="K104" s="450"/>
      <c r="L104" s="450"/>
      <c r="M104" s="450"/>
      <c r="N104" s="450"/>
      <c r="O104" s="450"/>
      <c r="P104" s="450"/>
      <c r="Q104" s="450"/>
      <c r="R104" s="434"/>
      <c r="S104" s="419"/>
      <c r="T104" s="419"/>
      <c r="U104" s="419"/>
    </row>
  </sheetData>
  <customSheetViews>
    <customSheetView guid="{5E264256-DB90-41BF-B930-D29429E030B6}" fitToPage="1">
      <selection activeCell="A38" sqref="A38:E38"/>
      <pageMargins left="0.7" right="0.7" top="0.80406250000000001" bottom="0.75" header="0.3" footer="0.3"/>
      <pageSetup paperSize="9" scale="38" orientation="landscape" r:id="rId1"/>
      <headerFooter>
        <oddHeader>&amp;L&amp;"-,Regular"&amp;11UCO Bank&amp;C&amp;"-,Regular"&amp;11Application Cost&amp;R&amp;"-,Regular"&amp;11OBC/HO/DIT/RFP-CBS-UPG/16/2018-19 
dated 27/07/2018</oddHeader>
      </headerFooter>
    </customSheetView>
  </customSheetViews>
  <mergeCells count="5">
    <mergeCell ref="I2:K2"/>
    <mergeCell ref="L2:N2"/>
    <mergeCell ref="O2:Q2"/>
    <mergeCell ref="C2:E2"/>
    <mergeCell ref="F2:H2"/>
  </mergeCells>
  <pageMargins left="0.7" right="0.7" top="0.80406250000000001" bottom="0.75" header="0.3" footer="0.3"/>
  <pageSetup paperSize="9" scale="50" fitToHeight="0" orientation="landscape" r:id="rId2"/>
  <headerFooter>
    <oddHeader>&amp;L&amp;"-,Regular"&amp;11UCO Bank&amp;C&amp;"-,Regular"&amp;11Application Cost</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pageSetUpPr fitToPage="1"/>
  </sheetPr>
  <dimension ref="A1:U92"/>
  <sheetViews>
    <sheetView zoomScaleNormal="100" workbookViewId="0">
      <selection activeCell="E79" sqref="E79:F91"/>
    </sheetView>
  </sheetViews>
  <sheetFormatPr defaultColWidth="9.140625" defaultRowHeight="15"/>
  <cols>
    <col min="1" max="1" width="30.5703125" style="432" customWidth="1"/>
    <col min="2" max="2" width="26" style="438" customWidth="1"/>
    <col min="3" max="3" width="30.42578125" style="438" customWidth="1"/>
    <col min="4" max="6" width="10.5703125" style="438" customWidth="1"/>
    <col min="7" max="9" width="10.85546875" style="438" customWidth="1"/>
    <col min="10" max="12" width="10.5703125" style="438" customWidth="1"/>
    <col min="13" max="16" width="16.140625" style="438" customWidth="1"/>
    <col min="17" max="16384" width="9.140625" style="438"/>
  </cols>
  <sheetData>
    <row r="1" spans="1:21">
      <c r="A1" s="537" t="s">
        <v>70</v>
      </c>
      <c r="B1" s="537" t="s">
        <v>72</v>
      </c>
      <c r="C1" s="537" t="s">
        <v>62</v>
      </c>
      <c r="D1" s="536"/>
      <c r="E1" s="536"/>
      <c r="F1" s="536"/>
      <c r="G1" s="536"/>
      <c r="H1" s="536"/>
      <c r="I1" s="536"/>
      <c r="J1" s="536"/>
      <c r="K1" s="536"/>
      <c r="L1" s="536"/>
      <c r="M1" s="536"/>
      <c r="N1" s="536"/>
      <c r="O1" s="536"/>
      <c r="P1" s="536"/>
      <c r="Q1" s="536"/>
      <c r="R1" s="536"/>
      <c r="S1" s="536"/>
    </row>
    <row r="2" spans="1:21">
      <c r="A2" s="537"/>
      <c r="B2" s="537"/>
      <c r="C2" s="537"/>
      <c r="D2" s="538" t="s">
        <v>79</v>
      </c>
      <c r="E2" s="538"/>
      <c r="F2" s="538"/>
      <c r="G2" s="538" t="s">
        <v>80</v>
      </c>
      <c r="H2" s="538"/>
      <c r="I2" s="538"/>
      <c r="J2" s="538" t="s">
        <v>81</v>
      </c>
      <c r="K2" s="538"/>
      <c r="L2" s="538"/>
      <c r="M2" s="538" t="s">
        <v>141</v>
      </c>
      <c r="N2" s="538"/>
      <c r="O2" s="538"/>
      <c r="P2" s="538" t="s">
        <v>142</v>
      </c>
      <c r="Q2" s="538"/>
      <c r="R2" s="538"/>
      <c r="S2" s="439"/>
      <c r="T2" s="440"/>
      <c r="U2" s="440"/>
    </row>
    <row r="3" spans="1:21" s="440" customFormat="1" ht="30">
      <c r="A3" s="537"/>
      <c r="B3" s="537"/>
      <c r="C3" s="537"/>
      <c r="D3" s="441" t="s">
        <v>63</v>
      </c>
      <c r="E3" s="441" t="s">
        <v>212</v>
      </c>
      <c r="F3" s="441" t="s">
        <v>407</v>
      </c>
      <c r="G3" s="441" t="s">
        <v>63</v>
      </c>
      <c r="H3" s="441" t="s">
        <v>212</v>
      </c>
      <c r="I3" s="441" t="s">
        <v>407</v>
      </c>
      <c r="J3" s="441" t="s">
        <v>63</v>
      </c>
      <c r="K3" s="441" t="s">
        <v>212</v>
      </c>
      <c r="L3" s="441" t="s">
        <v>407</v>
      </c>
      <c r="M3" s="441" t="s">
        <v>63</v>
      </c>
      <c r="N3" s="441" t="s">
        <v>212</v>
      </c>
      <c r="O3" s="441" t="s">
        <v>407</v>
      </c>
      <c r="P3" s="441" t="s">
        <v>63</v>
      </c>
      <c r="Q3" s="441" t="s">
        <v>212</v>
      </c>
      <c r="R3" s="441" t="s">
        <v>407</v>
      </c>
      <c r="S3" s="441" t="s">
        <v>408</v>
      </c>
    </row>
    <row r="4" spans="1:21" s="440" customFormat="1">
      <c r="A4" s="442" t="s">
        <v>392</v>
      </c>
      <c r="B4" s="443"/>
      <c r="C4" s="443"/>
      <c r="D4" s="444"/>
      <c r="E4" s="444"/>
      <c r="F4" s="444"/>
      <c r="G4" s="444"/>
      <c r="H4" s="444"/>
      <c r="I4" s="444"/>
      <c r="J4" s="444"/>
      <c r="K4" s="444"/>
      <c r="L4" s="444"/>
      <c r="M4" s="444"/>
      <c r="N4" s="444"/>
      <c r="O4" s="444"/>
      <c r="P4" s="444"/>
      <c r="Q4" s="444"/>
      <c r="R4" s="444"/>
      <c r="S4" s="444"/>
    </row>
    <row r="5" spans="1:21">
      <c r="A5" s="535" t="s">
        <v>69</v>
      </c>
      <c r="B5" s="535"/>
      <c r="C5" s="535"/>
      <c r="D5" s="535"/>
      <c r="E5" s="535"/>
      <c r="F5" s="535"/>
      <c r="G5" s="535"/>
      <c r="H5" s="535"/>
      <c r="I5" s="535"/>
      <c r="J5" s="535"/>
      <c r="K5" s="535"/>
      <c r="L5" s="535"/>
      <c r="M5" s="535"/>
      <c r="N5" s="535"/>
      <c r="O5" s="535"/>
      <c r="P5" s="535"/>
      <c r="Q5" s="535"/>
      <c r="R5" s="535"/>
      <c r="S5" s="535"/>
    </row>
    <row r="6" spans="1:21" s="445" customFormat="1">
      <c r="A6" s="426" t="s">
        <v>475</v>
      </c>
      <c r="B6" s="352"/>
      <c r="C6" s="365"/>
      <c r="D6" s="366"/>
      <c r="E6" s="434"/>
      <c r="F6" s="434"/>
      <c r="G6" s="434"/>
      <c r="H6" s="434"/>
      <c r="I6" s="434"/>
      <c r="J6" s="434"/>
      <c r="K6" s="434"/>
      <c r="L6" s="434"/>
      <c r="M6" s="434"/>
      <c r="N6" s="434"/>
      <c r="O6" s="434"/>
      <c r="P6" s="434"/>
      <c r="Q6" s="434"/>
      <c r="R6" s="434"/>
      <c r="S6" s="434"/>
    </row>
    <row r="7" spans="1:21" s="445" customFormat="1">
      <c r="A7" s="426" t="s">
        <v>476</v>
      </c>
      <c r="B7" s="352"/>
      <c r="C7" s="365"/>
      <c r="D7" s="366"/>
      <c r="E7" s="434"/>
      <c r="F7" s="434"/>
      <c r="G7" s="434"/>
      <c r="H7" s="434"/>
      <c r="I7" s="434"/>
      <c r="J7" s="434"/>
      <c r="K7" s="434"/>
      <c r="L7" s="434"/>
      <c r="M7" s="434"/>
      <c r="N7" s="434"/>
      <c r="O7" s="434"/>
      <c r="P7" s="434"/>
      <c r="Q7" s="434"/>
      <c r="R7" s="434"/>
      <c r="S7" s="434"/>
    </row>
    <row r="8" spans="1:21" s="445" customFormat="1">
      <c r="A8" s="426" t="s">
        <v>477</v>
      </c>
      <c r="B8" s="352"/>
      <c r="C8" s="365"/>
      <c r="D8" s="366"/>
      <c r="E8" s="434"/>
      <c r="F8" s="434"/>
      <c r="G8" s="434"/>
      <c r="H8" s="434"/>
      <c r="I8" s="434"/>
      <c r="J8" s="434"/>
      <c r="K8" s="434"/>
      <c r="L8" s="434"/>
      <c r="M8" s="434"/>
      <c r="N8" s="434"/>
      <c r="O8" s="434"/>
      <c r="P8" s="434"/>
      <c r="Q8" s="434"/>
      <c r="R8" s="434"/>
      <c r="S8" s="434"/>
    </row>
    <row r="9" spans="1:21" s="445" customFormat="1">
      <c r="A9" s="414" t="s">
        <v>541</v>
      </c>
      <c r="B9" s="352"/>
      <c r="C9" s="365"/>
      <c r="D9" s="366"/>
      <c r="E9" s="434"/>
      <c r="F9" s="434"/>
      <c r="G9" s="434"/>
      <c r="H9" s="434"/>
      <c r="I9" s="434"/>
      <c r="J9" s="434"/>
      <c r="K9" s="434"/>
      <c r="L9" s="434"/>
      <c r="M9" s="434"/>
      <c r="N9" s="434"/>
      <c r="O9" s="434"/>
      <c r="P9" s="434"/>
      <c r="Q9" s="434"/>
      <c r="R9" s="434"/>
      <c r="S9" s="434"/>
    </row>
    <row r="10" spans="1:21" s="445" customFormat="1">
      <c r="A10" s="415" t="s">
        <v>542</v>
      </c>
      <c r="B10" s="352"/>
      <c r="C10" s="365"/>
      <c r="D10" s="366"/>
      <c r="E10" s="434"/>
      <c r="F10" s="434"/>
      <c r="G10" s="434"/>
      <c r="H10" s="434"/>
      <c r="I10" s="434"/>
      <c r="J10" s="434"/>
      <c r="K10" s="434"/>
      <c r="L10" s="434"/>
      <c r="M10" s="434"/>
      <c r="N10" s="434"/>
      <c r="O10" s="434"/>
      <c r="P10" s="434"/>
      <c r="Q10" s="434"/>
      <c r="R10" s="434"/>
      <c r="S10" s="434"/>
    </row>
    <row r="11" spans="1:21" s="445" customFormat="1">
      <c r="A11" s="415" t="s">
        <v>534</v>
      </c>
      <c r="B11" s="352"/>
      <c r="C11" s="365"/>
      <c r="D11" s="366"/>
      <c r="E11" s="434"/>
      <c r="F11" s="434"/>
      <c r="G11" s="434"/>
      <c r="H11" s="434"/>
      <c r="I11" s="434"/>
      <c r="J11" s="434"/>
      <c r="K11" s="434"/>
      <c r="L11" s="434"/>
      <c r="M11" s="434"/>
      <c r="N11" s="434"/>
      <c r="O11" s="434"/>
      <c r="P11" s="434"/>
      <c r="Q11" s="434"/>
      <c r="R11" s="434"/>
      <c r="S11" s="434"/>
    </row>
    <row r="12" spans="1:21" s="445" customFormat="1">
      <c r="A12" s="415" t="s">
        <v>459</v>
      </c>
      <c r="B12" s="352"/>
      <c r="C12" s="365"/>
      <c r="D12" s="366"/>
      <c r="E12" s="434"/>
      <c r="F12" s="434"/>
      <c r="G12" s="434"/>
      <c r="H12" s="434"/>
      <c r="I12" s="434"/>
      <c r="J12" s="434"/>
      <c r="K12" s="434"/>
      <c r="L12" s="434"/>
      <c r="M12" s="434"/>
      <c r="N12" s="434"/>
      <c r="O12" s="434"/>
      <c r="P12" s="434"/>
      <c r="Q12" s="434"/>
      <c r="R12" s="434"/>
      <c r="S12" s="434"/>
    </row>
    <row r="13" spans="1:21" s="445" customFormat="1">
      <c r="A13" s="415" t="s">
        <v>459</v>
      </c>
      <c r="B13" s="352"/>
      <c r="C13" s="365"/>
      <c r="D13" s="366"/>
      <c r="E13" s="434"/>
      <c r="F13" s="434"/>
      <c r="G13" s="434"/>
      <c r="H13" s="434"/>
      <c r="I13" s="434"/>
      <c r="J13" s="434"/>
      <c r="K13" s="434"/>
      <c r="L13" s="434"/>
      <c r="M13" s="434"/>
      <c r="N13" s="434"/>
      <c r="O13" s="434"/>
      <c r="P13" s="434"/>
      <c r="Q13" s="434"/>
      <c r="R13" s="434"/>
      <c r="S13" s="434"/>
    </row>
    <row r="14" spans="1:21" s="445" customFormat="1">
      <c r="A14" s="415" t="s">
        <v>459</v>
      </c>
      <c r="B14" s="352"/>
      <c r="C14" s="365"/>
      <c r="D14" s="366"/>
      <c r="E14" s="434"/>
      <c r="F14" s="434"/>
      <c r="G14" s="434"/>
      <c r="H14" s="434"/>
      <c r="I14" s="434"/>
      <c r="J14" s="434"/>
      <c r="K14" s="434"/>
      <c r="L14" s="434"/>
      <c r="M14" s="434"/>
      <c r="N14" s="434"/>
      <c r="O14" s="434"/>
      <c r="P14" s="434"/>
      <c r="Q14" s="434"/>
      <c r="R14" s="434"/>
      <c r="S14" s="434"/>
    </row>
    <row r="15" spans="1:21" s="445" customFormat="1">
      <c r="A15" s="415" t="s">
        <v>459</v>
      </c>
      <c r="B15" s="352"/>
      <c r="C15" s="365"/>
      <c r="D15" s="366"/>
      <c r="E15" s="434"/>
      <c r="F15" s="434"/>
      <c r="G15" s="434"/>
      <c r="H15" s="434"/>
      <c r="I15" s="434"/>
      <c r="J15" s="434"/>
      <c r="K15" s="434"/>
      <c r="L15" s="434"/>
      <c r="M15" s="434"/>
      <c r="N15" s="434"/>
      <c r="O15" s="434"/>
      <c r="P15" s="434"/>
      <c r="Q15" s="434"/>
      <c r="R15" s="434"/>
      <c r="S15" s="434"/>
    </row>
    <row r="16" spans="1:21" s="445" customFormat="1">
      <c r="A16" s="415" t="s">
        <v>459</v>
      </c>
      <c r="B16" s="352"/>
      <c r="C16" s="365"/>
      <c r="D16" s="366"/>
      <c r="E16" s="434"/>
      <c r="F16" s="434"/>
      <c r="G16" s="434"/>
      <c r="H16" s="434"/>
      <c r="I16" s="434"/>
      <c r="J16" s="434"/>
      <c r="K16" s="434"/>
      <c r="L16" s="434"/>
      <c r="M16" s="434"/>
      <c r="N16" s="434"/>
      <c r="O16" s="434"/>
      <c r="P16" s="434"/>
      <c r="Q16" s="434"/>
      <c r="R16" s="434"/>
      <c r="S16" s="434"/>
    </row>
    <row r="17" spans="1:19" s="445" customFormat="1">
      <c r="A17" s="415" t="s">
        <v>459</v>
      </c>
      <c r="B17" s="352"/>
      <c r="C17" s="365"/>
      <c r="D17" s="366"/>
      <c r="E17" s="434"/>
      <c r="F17" s="434"/>
      <c r="G17" s="434"/>
      <c r="H17" s="434"/>
      <c r="I17" s="434"/>
      <c r="J17" s="434"/>
      <c r="K17" s="434"/>
      <c r="L17" s="434"/>
      <c r="M17" s="434"/>
      <c r="N17" s="434"/>
      <c r="O17" s="434"/>
      <c r="P17" s="434"/>
      <c r="Q17" s="434"/>
      <c r="R17" s="434"/>
      <c r="S17" s="434"/>
    </row>
    <row r="18" spans="1:19" s="446" customFormat="1">
      <c r="A18" s="416" t="s">
        <v>406</v>
      </c>
      <c r="B18" s="369"/>
      <c r="C18" s="373"/>
      <c r="D18" s="374"/>
      <c r="E18" s="374"/>
      <c r="F18" s="374"/>
      <c r="G18" s="434"/>
      <c r="H18" s="434"/>
      <c r="I18" s="434"/>
      <c r="J18" s="434"/>
      <c r="K18" s="434"/>
      <c r="L18" s="434"/>
      <c r="M18" s="434"/>
      <c r="N18" s="434"/>
      <c r="O18" s="434"/>
      <c r="P18" s="434"/>
      <c r="Q18" s="434"/>
      <c r="R18" s="434"/>
      <c r="S18" s="434"/>
    </row>
    <row r="19" spans="1:19">
      <c r="A19" s="447" t="s">
        <v>67</v>
      </c>
      <c r="B19" s="444"/>
      <c r="C19" s="444"/>
      <c r="D19" s="448"/>
      <c r="E19" s="448"/>
      <c r="F19" s="448"/>
      <c r="G19" s="448"/>
      <c r="H19" s="448"/>
      <c r="I19" s="448"/>
      <c r="J19" s="448"/>
      <c r="K19" s="448"/>
      <c r="L19" s="448"/>
      <c r="M19" s="448"/>
      <c r="N19" s="448"/>
      <c r="O19" s="448"/>
      <c r="P19" s="448"/>
      <c r="Q19" s="448"/>
      <c r="R19" s="448"/>
      <c r="S19" s="448"/>
    </row>
    <row r="20" spans="1:19">
      <c r="A20" s="535" t="s">
        <v>68</v>
      </c>
      <c r="B20" s="535"/>
      <c r="C20" s="535"/>
      <c r="D20" s="535"/>
      <c r="E20" s="535"/>
      <c r="F20" s="535"/>
      <c r="G20" s="535"/>
      <c r="H20" s="535"/>
      <c r="I20" s="535"/>
      <c r="J20" s="535"/>
      <c r="K20" s="535"/>
      <c r="L20" s="535"/>
      <c r="M20" s="535"/>
      <c r="N20" s="535"/>
      <c r="O20" s="535"/>
      <c r="P20" s="535"/>
      <c r="Q20" s="535"/>
      <c r="R20" s="535"/>
      <c r="S20" s="535"/>
    </row>
    <row r="21" spans="1:19">
      <c r="A21" s="426" t="s">
        <v>475</v>
      </c>
      <c r="B21" s="352"/>
      <c r="C21" s="352"/>
      <c r="D21" s="368"/>
      <c r="E21" s="434"/>
      <c r="F21" s="434"/>
      <c r="G21" s="434"/>
      <c r="H21" s="434"/>
      <c r="I21" s="434"/>
      <c r="J21" s="434"/>
      <c r="K21" s="434"/>
      <c r="L21" s="434"/>
      <c r="M21" s="367"/>
      <c r="N21" s="434"/>
      <c r="O21" s="434"/>
      <c r="P21" s="434"/>
      <c r="Q21" s="434"/>
      <c r="R21" s="434"/>
      <c r="S21" s="434"/>
    </row>
    <row r="22" spans="1:19">
      <c r="A22" s="426" t="s">
        <v>476</v>
      </c>
      <c r="B22" s="352"/>
      <c r="C22" s="352"/>
      <c r="D22" s="368"/>
      <c r="E22" s="434"/>
      <c r="F22" s="434"/>
      <c r="G22" s="434"/>
      <c r="H22" s="434"/>
      <c r="I22" s="434"/>
      <c r="J22" s="434"/>
      <c r="K22" s="434"/>
      <c r="L22" s="434"/>
      <c r="M22" s="367"/>
      <c r="N22" s="434"/>
      <c r="O22" s="434"/>
      <c r="P22" s="434"/>
      <c r="Q22" s="434"/>
      <c r="R22" s="434"/>
      <c r="S22" s="434"/>
    </row>
    <row r="23" spans="1:19">
      <c r="A23" s="426" t="s">
        <v>477</v>
      </c>
      <c r="B23" s="352"/>
      <c r="C23" s="352"/>
      <c r="D23" s="368"/>
      <c r="E23" s="434"/>
      <c r="F23" s="434"/>
      <c r="G23" s="434"/>
      <c r="H23" s="434"/>
      <c r="I23" s="434"/>
      <c r="J23" s="434"/>
      <c r="K23" s="434"/>
      <c r="L23" s="434"/>
      <c r="M23" s="367"/>
      <c r="N23" s="434"/>
      <c r="O23" s="434"/>
      <c r="P23" s="434"/>
      <c r="Q23" s="434"/>
      <c r="R23" s="434"/>
      <c r="S23" s="434"/>
    </row>
    <row r="24" spans="1:19">
      <c r="A24" s="414" t="s">
        <v>541</v>
      </c>
      <c r="B24" s="352"/>
      <c r="C24" s="352"/>
      <c r="D24" s="368"/>
      <c r="E24" s="434"/>
      <c r="F24" s="434"/>
      <c r="G24" s="434"/>
      <c r="H24" s="434"/>
      <c r="I24" s="434"/>
      <c r="J24" s="434"/>
      <c r="K24" s="434"/>
      <c r="L24" s="434"/>
      <c r="M24" s="367"/>
      <c r="N24" s="434"/>
      <c r="O24" s="434"/>
      <c r="P24" s="434"/>
      <c r="Q24" s="434"/>
      <c r="R24" s="434"/>
      <c r="S24" s="434"/>
    </row>
    <row r="25" spans="1:19">
      <c r="A25" s="415" t="s">
        <v>542</v>
      </c>
      <c r="B25" s="352"/>
      <c r="C25" s="352"/>
      <c r="D25" s="368"/>
      <c r="E25" s="434"/>
      <c r="F25" s="434"/>
      <c r="G25" s="434"/>
      <c r="H25" s="434"/>
      <c r="I25" s="434"/>
      <c r="J25" s="434"/>
      <c r="K25" s="434"/>
      <c r="L25" s="434"/>
      <c r="M25" s="367"/>
      <c r="N25" s="434"/>
      <c r="O25" s="434"/>
      <c r="P25" s="434"/>
      <c r="Q25" s="434"/>
      <c r="R25" s="434"/>
      <c r="S25" s="434"/>
    </row>
    <row r="26" spans="1:19">
      <c r="A26" s="415" t="s">
        <v>534</v>
      </c>
      <c r="B26" s="352"/>
      <c r="C26" s="352"/>
      <c r="D26" s="368"/>
      <c r="E26" s="434"/>
      <c r="F26" s="434"/>
      <c r="G26" s="434"/>
      <c r="H26" s="434"/>
      <c r="I26" s="434"/>
      <c r="J26" s="434"/>
      <c r="K26" s="434"/>
      <c r="L26" s="434"/>
      <c r="M26" s="367"/>
      <c r="N26" s="434"/>
      <c r="O26" s="434"/>
      <c r="P26" s="434"/>
      <c r="Q26" s="434"/>
      <c r="R26" s="434"/>
      <c r="S26" s="434"/>
    </row>
    <row r="27" spans="1:19">
      <c r="A27" s="415" t="s">
        <v>459</v>
      </c>
      <c r="B27" s="352"/>
      <c r="C27" s="352"/>
      <c r="D27" s="368"/>
      <c r="E27" s="434"/>
      <c r="F27" s="434"/>
      <c r="G27" s="434"/>
      <c r="H27" s="434"/>
      <c r="I27" s="434"/>
      <c r="J27" s="434"/>
      <c r="K27" s="434"/>
      <c r="L27" s="434"/>
      <c r="M27" s="367"/>
      <c r="N27" s="434"/>
      <c r="O27" s="434"/>
      <c r="P27" s="434"/>
      <c r="Q27" s="434"/>
      <c r="R27" s="434"/>
      <c r="S27" s="434"/>
    </row>
    <row r="28" spans="1:19">
      <c r="A28" s="415" t="s">
        <v>459</v>
      </c>
      <c r="B28" s="352"/>
      <c r="C28" s="352"/>
      <c r="D28" s="368"/>
      <c r="E28" s="434"/>
      <c r="F28" s="434"/>
      <c r="G28" s="434"/>
      <c r="H28" s="434"/>
      <c r="I28" s="434"/>
      <c r="J28" s="434"/>
      <c r="K28" s="434"/>
      <c r="L28" s="434"/>
      <c r="M28" s="367"/>
      <c r="N28" s="434"/>
      <c r="O28" s="434"/>
      <c r="P28" s="434"/>
      <c r="Q28" s="434"/>
      <c r="R28" s="434"/>
      <c r="S28" s="434"/>
    </row>
    <row r="29" spans="1:19">
      <c r="A29" s="415" t="s">
        <v>459</v>
      </c>
      <c r="B29" s="352"/>
      <c r="C29" s="352"/>
      <c r="D29" s="368"/>
      <c r="E29" s="434"/>
      <c r="F29" s="434"/>
      <c r="G29" s="434"/>
      <c r="H29" s="434"/>
      <c r="I29" s="434"/>
      <c r="J29" s="434"/>
      <c r="K29" s="434"/>
      <c r="L29" s="434"/>
      <c r="M29" s="367"/>
      <c r="N29" s="434"/>
      <c r="O29" s="434"/>
      <c r="P29" s="434"/>
      <c r="Q29" s="434"/>
      <c r="R29" s="434"/>
      <c r="S29" s="434"/>
    </row>
    <row r="30" spans="1:19">
      <c r="A30" s="415" t="s">
        <v>459</v>
      </c>
      <c r="B30" s="352"/>
      <c r="C30" s="352"/>
      <c r="D30" s="368"/>
      <c r="E30" s="434"/>
      <c r="F30" s="434"/>
      <c r="G30" s="434"/>
      <c r="H30" s="434"/>
      <c r="I30" s="434"/>
      <c r="J30" s="434"/>
      <c r="K30" s="434"/>
      <c r="L30" s="434"/>
      <c r="M30" s="367"/>
      <c r="N30" s="434"/>
      <c r="O30" s="434"/>
      <c r="P30" s="434"/>
      <c r="Q30" s="434"/>
      <c r="R30" s="434"/>
      <c r="S30" s="434"/>
    </row>
    <row r="31" spans="1:19">
      <c r="A31" s="415" t="s">
        <v>459</v>
      </c>
      <c r="B31" s="352"/>
      <c r="C31" s="352"/>
      <c r="D31" s="368"/>
      <c r="E31" s="434"/>
      <c r="F31" s="434"/>
      <c r="G31" s="434"/>
      <c r="H31" s="434"/>
      <c r="I31" s="434"/>
      <c r="J31" s="434"/>
      <c r="K31" s="434"/>
      <c r="L31" s="434"/>
      <c r="M31" s="367"/>
      <c r="N31" s="434"/>
      <c r="O31" s="434"/>
      <c r="P31" s="434"/>
      <c r="Q31" s="434"/>
      <c r="R31" s="434"/>
      <c r="S31" s="434"/>
    </row>
    <row r="32" spans="1:19">
      <c r="A32" s="415" t="s">
        <v>459</v>
      </c>
      <c r="B32" s="352"/>
      <c r="C32" s="352"/>
      <c r="D32" s="368"/>
      <c r="E32" s="434"/>
      <c r="F32" s="434"/>
      <c r="G32" s="434"/>
      <c r="H32" s="434"/>
      <c r="I32" s="434"/>
      <c r="J32" s="434"/>
      <c r="K32" s="434"/>
      <c r="L32" s="434"/>
      <c r="M32" s="367"/>
      <c r="N32" s="434"/>
      <c r="O32" s="434"/>
      <c r="P32" s="434"/>
      <c r="Q32" s="434"/>
      <c r="R32" s="434"/>
      <c r="S32" s="434"/>
    </row>
    <row r="33" spans="1:19">
      <c r="A33" s="415" t="s">
        <v>459</v>
      </c>
      <c r="B33" s="352"/>
      <c r="C33" s="352"/>
      <c r="D33" s="368"/>
      <c r="E33" s="434"/>
      <c r="F33" s="434"/>
      <c r="G33" s="434"/>
      <c r="H33" s="434"/>
      <c r="I33" s="434"/>
      <c r="J33" s="434"/>
      <c r="K33" s="434"/>
      <c r="L33" s="434"/>
      <c r="M33" s="367"/>
      <c r="N33" s="434"/>
      <c r="O33" s="434"/>
      <c r="P33" s="434"/>
      <c r="Q33" s="434"/>
      <c r="R33" s="434"/>
      <c r="S33" s="434"/>
    </row>
    <row r="34" spans="1:19" s="449" customFormat="1">
      <c r="A34" s="416" t="s">
        <v>471</v>
      </c>
      <c r="B34" s="369"/>
      <c r="C34" s="369"/>
      <c r="D34" s="370"/>
      <c r="E34" s="434"/>
      <c r="F34" s="434"/>
      <c r="G34" s="434"/>
      <c r="H34" s="434"/>
      <c r="I34" s="434"/>
      <c r="J34" s="434"/>
      <c r="K34" s="434"/>
      <c r="L34" s="434"/>
      <c r="M34" s="371"/>
      <c r="N34" s="434"/>
      <c r="O34" s="434"/>
      <c r="P34" s="434"/>
      <c r="Q34" s="434"/>
      <c r="R34" s="434"/>
      <c r="S34" s="434"/>
    </row>
    <row r="35" spans="1:19">
      <c r="A35" s="447" t="s">
        <v>520</v>
      </c>
      <c r="B35" s="444"/>
      <c r="C35" s="444"/>
      <c r="D35" s="448"/>
      <c r="E35" s="448"/>
      <c r="F35" s="448"/>
      <c r="G35" s="448"/>
      <c r="H35" s="448"/>
      <c r="I35" s="448"/>
      <c r="J35" s="448"/>
      <c r="K35" s="448"/>
      <c r="L35" s="448"/>
      <c r="M35" s="448"/>
      <c r="N35" s="448"/>
      <c r="O35" s="448"/>
      <c r="P35" s="448"/>
      <c r="Q35" s="448"/>
      <c r="R35" s="448"/>
      <c r="S35" s="448"/>
    </row>
    <row r="36" spans="1:19">
      <c r="A36" s="535" t="s">
        <v>460</v>
      </c>
      <c r="B36" s="535"/>
      <c r="C36" s="535"/>
      <c r="D36" s="535"/>
      <c r="E36" s="535"/>
      <c r="F36" s="535"/>
      <c r="G36" s="535"/>
      <c r="H36" s="535"/>
      <c r="I36" s="535"/>
      <c r="J36" s="535"/>
      <c r="K36" s="535"/>
      <c r="L36" s="535"/>
      <c r="M36" s="535"/>
      <c r="N36" s="535"/>
      <c r="O36" s="535"/>
      <c r="P36" s="535"/>
      <c r="Q36" s="535"/>
      <c r="R36" s="535"/>
      <c r="S36" s="535"/>
    </row>
    <row r="37" spans="1:19">
      <c r="A37" s="426" t="s">
        <v>475</v>
      </c>
      <c r="B37" s="352"/>
      <c r="C37" s="352"/>
      <c r="D37" s="368"/>
      <c r="E37" s="434"/>
      <c r="F37" s="434"/>
      <c r="G37" s="434"/>
      <c r="H37" s="434"/>
      <c r="I37" s="434"/>
      <c r="J37" s="434"/>
      <c r="K37" s="434"/>
      <c r="L37" s="434"/>
      <c r="M37" s="367"/>
      <c r="N37" s="434"/>
      <c r="O37" s="434"/>
      <c r="P37" s="434"/>
      <c r="Q37" s="434"/>
      <c r="R37" s="434"/>
      <c r="S37" s="434"/>
    </row>
    <row r="38" spans="1:19">
      <c r="A38" s="426" t="s">
        <v>476</v>
      </c>
      <c r="B38" s="352"/>
      <c r="C38" s="352"/>
      <c r="D38" s="368"/>
      <c r="E38" s="434"/>
      <c r="F38" s="434"/>
      <c r="G38" s="434"/>
      <c r="H38" s="434"/>
      <c r="I38" s="434"/>
      <c r="J38" s="434"/>
      <c r="K38" s="434"/>
      <c r="L38" s="434"/>
      <c r="M38" s="367"/>
      <c r="N38" s="434"/>
      <c r="O38" s="434"/>
      <c r="P38" s="434"/>
      <c r="Q38" s="434"/>
      <c r="R38" s="434"/>
      <c r="S38" s="434"/>
    </row>
    <row r="39" spans="1:19">
      <c r="A39" s="426" t="s">
        <v>477</v>
      </c>
      <c r="B39" s="352"/>
      <c r="C39" s="352"/>
      <c r="D39" s="368"/>
      <c r="E39" s="434"/>
      <c r="F39" s="434"/>
      <c r="G39" s="434"/>
      <c r="H39" s="434"/>
      <c r="I39" s="434"/>
      <c r="J39" s="434"/>
      <c r="K39" s="434"/>
      <c r="L39" s="434"/>
      <c r="M39" s="367"/>
      <c r="N39" s="434"/>
      <c r="O39" s="434"/>
      <c r="P39" s="434"/>
      <c r="Q39" s="434"/>
      <c r="R39" s="434"/>
      <c r="S39" s="434"/>
    </row>
    <row r="40" spans="1:19">
      <c r="A40" s="414" t="s">
        <v>541</v>
      </c>
      <c r="B40" s="352"/>
      <c r="C40" s="352"/>
      <c r="D40" s="368"/>
      <c r="E40" s="434"/>
      <c r="F40" s="434"/>
      <c r="G40" s="434"/>
      <c r="H40" s="434"/>
      <c r="I40" s="434"/>
      <c r="J40" s="434"/>
      <c r="K40" s="434"/>
      <c r="L40" s="434"/>
      <c r="M40" s="367"/>
      <c r="N40" s="434"/>
      <c r="O40" s="434"/>
      <c r="P40" s="434"/>
      <c r="Q40" s="434"/>
      <c r="R40" s="434"/>
      <c r="S40" s="434"/>
    </row>
    <row r="41" spans="1:19">
      <c r="A41" s="415" t="s">
        <v>542</v>
      </c>
      <c r="B41" s="352"/>
      <c r="C41" s="352"/>
      <c r="D41" s="368"/>
      <c r="E41" s="434"/>
      <c r="F41" s="434"/>
      <c r="G41" s="434"/>
      <c r="H41" s="434"/>
      <c r="I41" s="434"/>
      <c r="J41" s="434"/>
      <c r="K41" s="434"/>
      <c r="L41" s="434"/>
      <c r="M41" s="367"/>
      <c r="N41" s="434"/>
      <c r="O41" s="434"/>
      <c r="P41" s="434"/>
      <c r="Q41" s="434"/>
      <c r="R41" s="434"/>
      <c r="S41" s="434"/>
    </row>
    <row r="42" spans="1:19">
      <c r="A42" s="415" t="s">
        <v>534</v>
      </c>
      <c r="B42" s="352"/>
      <c r="C42" s="352"/>
      <c r="D42" s="368"/>
      <c r="E42" s="434"/>
      <c r="F42" s="434"/>
      <c r="G42" s="434"/>
      <c r="H42" s="434"/>
      <c r="I42" s="434"/>
      <c r="J42" s="434"/>
      <c r="K42" s="434"/>
      <c r="L42" s="434"/>
      <c r="M42" s="367"/>
      <c r="N42" s="434"/>
      <c r="O42" s="434"/>
      <c r="P42" s="434"/>
      <c r="Q42" s="434"/>
      <c r="R42" s="434"/>
      <c r="S42" s="434"/>
    </row>
    <row r="43" spans="1:19">
      <c r="A43" s="415" t="s">
        <v>459</v>
      </c>
      <c r="B43" s="352"/>
      <c r="C43" s="352"/>
      <c r="D43" s="368"/>
      <c r="E43" s="434"/>
      <c r="F43" s="434"/>
      <c r="G43" s="434"/>
      <c r="H43" s="434"/>
      <c r="I43" s="434"/>
      <c r="J43" s="434"/>
      <c r="K43" s="434"/>
      <c r="L43" s="434"/>
      <c r="M43" s="367"/>
      <c r="N43" s="434"/>
      <c r="O43" s="434"/>
      <c r="P43" s="434"/>
      <c r="Q43" s="434"/>
      <c r="R43" s="434"/>
      <c r="S43" s="434"/>
    </row>
    <row r="44" spans="1:19">
      <c r="A44" s="415" t="s">
        <v>459</v>
      </c>
      <c r="B44" s="352"/>
      <c r="C44" s="352"/>
      <c r="D44" s="368"/>
      <c r="E44" s="434"/>
      <c r="F44" s="434"/>
      <c r="G44" s="434"/>
      <c r="H44" s="434"/>
      <c r="I44" s="434"/>
      <c r="J44" s="434"/>
      <c r="K44" s="434"/>
      <c r="L44" s="434"/>
      <c r="M44" s="367"/>
      <c r="N44" s="434"/>
      <c r="O44" s="434"/>
      <c r="P44" s="434"/>
      <c r="Q44" s="434"/>
      <c r="R44" s="434"/>
      <c r="S44" s="434"/>
    </row>
    <row r="45" spans="1:19">
      <c r="A45" s="415" t="s">
        <v>459</v>
      </c>
      <c r="B45" s="352"/>
      <c r="C45" s="352"/>
      <c r="D45" s="368"/>
      <c r="E45" s="434"/>
      <c r="F45" s="434"/>
      <c r="G45" s="434"/>
      <c r="H45" s="434"/>
      <c r="I45" s="434"/>
      <c r="J45" s="434"/>
      <c r="K45" s="434"/>
      <c r="L45" s="434"/>
      <c r="M45" s="367"/>
      <c r="N45" s="434"/>
      <c r="O45" s="434"/>
      <c r="P45" s="434"/>
      <c r="Q45" s="434"/>
      <c r="R45" s="434"/>
      <c r="S45" s="434"/>
    </row>
    <row r="46" spans="1:19">
      <c r="A46" s="415" t="s">
        <v>459</v>
      </c>
      <c r="B46" s="352"/>
      <c r="C46" s="352"/>
      <c r="D46" s="368"/>
      <c r="E46" s="434"/>
      <c r="F46" s="434"/>
      <c r="G46" s="434"/>
      <c r="H46" s="434"/>
      <c r="I46" s="434"/>
      <c r="J46" s="434"/>
      <c r="K46" s="434"/>
      <c r="L46" s="434"/>
      <c r="M46" s="367"/>
      <c r="N46" s="434"/>
      <c r="O46" s="434"/>
      <c r="P46" s="434"/>
      <c r="Q46" s="434"/>
      <c r="R46" s="434"/>
      <c r="S46" s="434"/>
    </row>
    <row r="47" spans="1:19">
      <c r="A47" s="415" t="s">
        <v>459</v>
      </c>
      <c r="B47" s="352"/>
      <c r="C47" s="352"/>
      <c r="D47" s="368"/>
      <c r="E47" s="434"/>
      <c r="F47" s="434"/>
      <c r="G47" s="434"/>
      <c r="H47" s="434"/>
      <c r="I47" s="434"/>
      <c r="J47" s="434"/>
      <c r="K47" s="434"/>
      <c r="L47" s="434"/>
      <c r="M47" s="367"/>
      <c r="N47" s="434"/>
      <c r="O47" s="434"/>
      <c r="P47" s="434"/>
      <c r="Q47" s="434"/>
      <c r="R47" s="434"/>
      <c r="S47" s="434"/>
    </row>
    <row r="48" spans="1:19" s="449" customFormat="1">
      <c r="A48" s="415" t="s">
        <v>459</v>
      </c>
      <c r="B48" s="352"/>
      <c r="C48" s="352"/>
      <c r="D48" s="352"/>
      <c r="E48" s="434"/>
      <c r="F48" s="434"/>
      <c r="G48" s="434"/>
      <c r="H48" s="434"/>
      <c r="I48" s="434"/>
      <c r="J48" s="434"/>
      <c r="K48" s="434"/>
      <c r="L48" s="434"/>
      <c r="M48" s="371"/>
      <c r="N48" s="434"/>
      <c r="O48" s="434"/>
      <c r="P48" s="434"/>
      <c r="Q48" s="434"/>
      <c r="R48" s="434"/>
      <c r="S48" s="434"/>
    </row>
    <row r="49" spans="1:19" s="449" customFormat="1">
      <c r="A49" s="416" t="s">
        <v>521</v>
      </c>
      <c r="B49" s="369"/>
      <c r="C49" s="369"/>
      <c r="D49" s="370"/>
      <c r="E49" s="434"/>
      <c r="F49" s="434"/>
      <c r="G49" s="434"/>
      <c r="H49" s="434"/>
      <c r="I49" s="434"/>
      <c r="J49" s="434"/>
      <c r="K49" s="434"/>
      <c r="L49" s="434"/>
      <c r="M49" s="371"/>
      <c r="N49" s="434"/>
      <c r="O49" s="434"/>
      <c r="P49" s="434"/>
      <c r="Q49" s="434"/>
      <c r="R49" s="434"/>
      <c r="S49" s="434"/>
    </row>
    <row r="50" spans="1:19" s="449" customFormat="1">
      <c r="A50" s="535" t="s">
        <v>462</v>
      </c>
      <c r="B50" s="535"/>
      <c r="C50" s="535"/>
      <c r="D50" s="535"/>
      <c r="E50" s="535"/>
      <c r="F50" s="535"/>
      <c r="G50" s="535"/>
      <c r="H50" s="535"/>
      <c r="I50" s="535"/>
      <c r="J50" s="535"/>
      <c r="K50" s="535"/>
      <c r="L50" s="535"/>
      <c r="M50" s="535"/>
      <c r="N50" s="535"/>
      <c r="O50" s="535"/>
      <c r="P50" s="535"/>
      <c r="Q50" s="535"/>
      <c r="R50" s="535"/>
      <c r="S50" s="535"/>
    </row>
    <row r="51" spans="1:19" s="449" customFormat="1">
      <c r="A51" s="426" t="s">
        <v>475</v>
      </c>
      <c r="B51" s="352"/>
      <c r="C51" s="352"/>
      <c r="D51" s="368"/>
      <c r="E51" s="434"/>
      <c r="F51" s="434"/>
      <c r="G51" s="434"/>
      <c r="H51" s="434"/>
      <c r="I51" s="434"/>
      <c r="J51" s="434"/>
      <c r="K51" s="434"/>
      <c r="L51" s="434"/>
      <c r="M51" s="367"/>
      <c r="N51" s="434"/>
      <c r="O51" s="434"/>
      <c r="P51" s="434"/>
      <c r="Q51" s="434"/>
      <c r="R51" s="434"/>
      <c r="S51" s="434"/>
    </row>
    <row r="52" spans="1:19" s="449" customFormat="1">
      <c r="A52" s="426" t="s">
        <v>476</v>
      </c>
      <c r="B52" s="352"/>
      <c r="C52" s="352"/>
      <c r="D52" s="368"/>
      <c r="E52" s="434"/>
      <c r="F52" s="434"/>
      <c r="G52" s="434"/>
      <c r="H52" s="434"/>
      <c r="I52" s="434"/>
      <c r="J52" s="434"/>
      <c r="K52" s="434"/>
      <c r="L52" s="434"/>
      <c r="M52" s="367"/>
      <c r="N52" s="434"/>
      <c r="O52" s="434"/>
      <c r="P52" s="434"/>
      <c r="Q52" s="434"/>
      <c r="R52" s="434"/>
      <c r="S52" s="434"/>
    </row>
    <row r="53" spans="1:19" s="449" customFormat="1">
      <c r="A53" s="426" t="s">
        <v>477</v>
      </c>
      <c r="B53" s="352"/>
      <c r="C53" s="352"/>
      <c r="D53" s="368"/>
      <c r="E53" s="434"/>
      <c r="F53" s="434"/>
      <c r="G53" s="434"/>
      <c r="H53" s="434"/>
      <c r="I53" s="434"/>
      <c r="J53" s="434"/>
      <c r="K53" s="434"/>
      <c r="L53" s="434"/>
      <c r="M53" s="367"/>
      <c r="N53" s="434"/>
      <c r="O53" s="434"/>
      <c r="P53" s="434"/>
      <c r="Q53" s="434"/>
      <c r="R53" s="434"/>
      <c r="S53" s="434"/>
    </row>
    <row r="54" spans="1:19" s="449" customFormat="1">
      <c r="A54" s="414" t="s">
        <v>541</v>
      </c>
      <c r="B54" s="352"/>
      <c r="C54" s="352"/>
      <c r="D54" s="368"/>
      <c r="E54" s="434"/>
      <c r="F54" s="434"/>
      <c r="G54" s="434"/>
      <c r="H54" s="434"/>
      <c r="I54" s="434"/>
      <c r="J54" s="434"/>
      <c r="K54" s="434"/>
      <c r="L54" s="434"/>
      <c r="M54" s="367"/>
      <c r="N54" s="434"/>
      <c r="O54" s="434"/>
      <c r="P54" s="434"/>
      <c r="Q54" s="434"/>
      <c r="R54" s="434"/>
      <c r="S54" s="434"/>
    </row>
    <row r="55" spans="1:19" s="449" customFormat="1">
      <c r="A55" s="415" t="s">
        <v>542</v>
      </c>
      <c r="B55" s="352"/>
      <c r="C55" s="352"/>
      <c r="D55" s="368"/>
      <c r="E55" s="434"/>
      <c r="F55" s="434"/>
      <c r="G55" s="434"/>
      <c r="H55" s="434"/>
      <c r="I55" s="434"/>
      <c r="J55" s="434"/>
      <c r="K55" s="434"/>
      <c r="L55" s="434"/>
      <c r="M55" s="367"/>
      <c r="N55" s="434"/>
      <c r="O55" s="434"/>
      <c r="P55" s="434"/>
      <c r="Q55" s="434"/>
      <c r="R55" s="434"/>
      <c r="S55" s="434"/>
    </row>
    <row r="56" spans="1:19" s="449" customFormat="1">
      <c r="A56" s="415" t="s">
        <v>534</v>
      </c>
      <c r="B56" s="352"/>
      <c r="C56" s="352"/>
      <c r="D56" s="368"/>
      <c r="E56" s="434"/>
      <c r="F56" s="434"/>
      <c r="G56" s="434"/>
      <c r="H56" s="434"/>
      <c r="I56" s="434"/>
      <c r="J56" s="434"/>
      <c r="K56" s="434"/>
      <c r="L56" s="434"/>
      <c r="M56" s="367"/>
      <c r="N56" s="434"/>
      <c r="O56" s="434"/>
      <c r="P56" s="434"/>
      <c r="Q56" s="434"/>
      <c r="R56" s="434"/>
      <c r="S56" s="434"/>
    </row>
    <row r="57" spans="1:19" s="449" customFormat="1">
      <c r="A57" s="415" t="s">
        <v>459</v>
      </c>
      <c r="B57" s="352"/>
      <c r="C57" s="352"/>
      <c r="D57" s="368"/>
      <c r="E57" s="434"/>
      <c r="F57" s="434"/>
      <c r="G57" s="434"/>
      <c r="H57" s="434"/>
      <c r="I57" s="434"/>
      <c r="J57" s="434"/>
      <c r="K57" s="434"/>
      <c r="L57" s="434"/>
      <c r="M57" s="367"/>
      <c r="N57" s="434"/>
      <c r="O57" s="434"/>
      <c r="P57" s="434"/>
      <c r="Q57" s="434"/>
      <c r="R57" s="434"/>
      <c r="S57" s="434"/>
    </row>
    <row r="58" spans="1:19" s="449" customFormat="1">
      <c r="A58" s="415" t="s">
        <v>459</v>
      </c>
      <c r="B58" s="352"/>
      <c r="C58" s="352"/>
      <c r="D58" s="368"/>
      <c r="E58" s="434"/>
      <c r="F58" s="434"/>
      <c r="G58" s="434"/>
      <c r="H58" s="434"/>
      <c r="I58" s="434"/>
      <c r="J58" s="434"/>
      <c r="K58" s="434"/>
      <c r="L58" s="434"/>
      <c r="M58" s="367"/>
      <c r="N58" s="434"/>
      <c r="O58" s="434"/>
      <c r="P58" s="434"/>
      <c r="Q58" s="434"/>
      <c r="R58" s="434"/>
      <c r="S58" s="434"/>
    </row>
    <row r="59" spans="1:19" s="449" customFormat="1">
      <c r="A59" s="415" t="s">
        <v>459</v>
      </c>
      <c r="B59" s="352"/>
      <c r="C59" s="352"/>
      <c r="D59" s="368"/>
      <c r="E59" s="434"/>
      <c r="F59" s="434"/>
      <c r="G59" s="434"/>
      <c r="H59" s="434"/>
      <c r="I59" s="434"/>
      <c r="J59" s="434"/>
      <c r="K59" s="434"/>
      <c r="L59" s="434"/>
      <c r="M59" s="367"/>
      <c r="N59" s="434"/>
      <c r="O59" s="434"/>
      <c r="P59" s="434"/>
      <c r="Q59" s="434"/>
      <c r="R59" s="434"/>
      <c r="S59" s="434"/>
    </row>
    <row r="60" spans="1:19" s="449" customFormat="1">
      <c r="A60" s="415" t="s">
        <v>459</v>
      </c>
      <c r="B60" s="352"/>
      <c r="C60" s="352"/>
      <c r="D60" s="368"/>
      <c r="E60" s="434"/>
      <c r="F60" s="434"/>
      <c r="G60" s="434"/>
      <c r="H60" s="434"/>
      <c r="I60" s="434"/>
      <c r="J60" s="434"/>
      <c r="K60" s="434"/>
      <c r="L60" s="434"/>
      <c r="M60" s="367"/>
      <c r="N60" s="434"/>
      <c r="O60" s="434"/>
      <c r="P60" s="434"/>
      <c r="Q60" s="434"/>
      <c r="R60" s="434"/>
      <c r="S60" s="434"/>
    </row>
    <row r="61" spans="1:19" s="449" customFormat="1">
      <c r="A61" s="415" t="s">
        <v>459</v>
      </c>
      <c r="B61" s="352"/>
      <c r="C61" s="352"/>
      <c r="D61" s="352"/>
      <c r="E61" s="434"/>
      <c r="F61" s="434"/>
      <c r="G61" s="434"/>
      <c r="H61" s="434"/>
      <c r="I61" s="434"/>
      <c r="J61" s="434"/>
      <c r="K61" s="434"/>
      <c r="L61" s="434"/>
      <c r="M61" s="371"/>
      <c r="N61" s="434"/>
      <c r="O61" s="434"/>
      <c r="P61" s="434"/>
      <c r="Q61" s="434"/>
      <c r="R61" s="434"/>
      <c r="S61" s="434"/>
    </row>
    <row r="62" spans="1:19" s="449" customFormat="1" ht="30">
      <c r="A62" s="416" t="s">
        <v>522</v>
      </c>
      <c r="B62" s="369"/>
      <c r="C62" s="369"/>
      <c r="D62" s="370"/>
      <c r="E62" s="434"/>
      <c r="F62" s="434"/>
      <c r="G62" s="434"/>
      <c r="H62" s="434"/>
      <c r="I62" s="434"/>
      <c r="J62" s="434"/>
      <c r="K62" s="434"/>
      <c r="L62" s="434"/>
      <c r="M62" s="371"/>
      <c r="N62" s="434"/>
      <c r="O62" s="434"/>
      <c r="P62" s="434"/>
      <c r="Q62" s="434"/>
      <c r="R62" s="434"/>
      <c r="S62" s="434"/>
    </row>
    <row r="63" spans="1:19" s="449" customFormat="1">
      <c r="A63" s="535" t="s">
        <v>95</v>
      </c>
      <c r="B63" s="535"/>
      <c r="C63" s="535"/>
      <c r="D63" s="535"/>
      <c r="E63" s="535"/>
      <c r="F63" s="535"/>
      <c r="G63" s="535"/>
      <c r="H63" s="535"/>
      <c r="I63" s="535"/>
      <c r="J63" s="535"/>
      <c r="K63" s="535"/>
      <c r="L63" s="535"/>
      <c r="M63" s="535"/>
      <c r="N63" s="535"/>
      <c r="O63" s="535"/>
      <c r="P63" s="535"/>
      <c r="Q63" s="535"/>
      <c r="R63" s="535"/>
      <c r="S63" s="535"/>
    </row>
    <row r="64" spans="1:19" s="449" customFormat="1">
      <c r="A64" s="426" t="s">
        <v>475</v>
      </c>
      <c r="B64" s="352"/>
      <c r="C64" s="352"/>
      <c r="D64" s="368"/>
      <c r="E64" s="434"/>
      <c r="F64" s="434"/>
      <c r="G64" s="434"/>
      <c r="H64" s="434"/>
      <c r="I64" s="434"/>
      <c r="J64" s="434"/>
      <c r="K64" s="434"/>
      <c r="L64" s="434"/>
      <c r="M64" s="367"/>
      <c r="N64" s="434"/>
      <c r="O64" s="434"/>
      <c r="P64" s="434"/>
      <c r="Q64" s="434"/>
      <c r="R64" s="434"/>
      <c r="S64" s="434"/>
    </row>
    <row r="65" spans="1:19" s="449" customFormat="1">
      <c r="A65" s="426" t="s">
        <v>476</v>
      </c>
      <c r="B65" s="352"/>
      <c r="C65" s="352"/>
      <c r="D65" s="368"/>
      <c r="E65" s="434"/>
      <c r="F65" s="434"/>
      <c r="G65" s="434"/>
      <c r="H65" s="434"/>
      <c r="I65" s="434"/>
      <c r="J65" s="434"/>
      <c r="K65" s="434"/>
      <c r="L65" s="434"/>
      <c r="M65" s="367"/>
      <c r="N65" s="434"/>
      <c r="O65" s="434"/>
      <c r="P65" s="434"/>
      <c r="Q65" s="434"/>
      <c r="R65" s="434"/>
      <c r="S65" s="434"/>
    </row>
    <row r="66" spans="1:19" s="449" customFormat="1">
      <c r="A66" s="426" t="s">
        <v>477</v>
      </c>
      <c r="B66" s="352"/>
      <c r="C66" s="352"/>
      <c r="D66" s="368"/>
      <c r="E66" s="434"/>
      <c r="F66" s="434"/>
      <c r="G66" s="434"/>
      <c r="H66" s="434"/>
      <c r="I66" s="434"/>
      <c r="J66" s="434"/>
      <c r="K66" s="434"/>
      <c r="L66" s="434"/>
      <c r="M66" s="367"/>
      <c r="N66" s="434"/>
      <c r="O66" s="434"/>
      <c r="P66" s="434"/>
      <c r="Q66" s="434"/>
      <c r="R66" s="434"/>
      <c r="S66" s="434"/>
    </row>
    <row r="67" spans="1:19" s="449" customFormat="1">
      <c r="A67" s="414" t="s">
        <v>541</v>
      </c>
      <c r="B67" s="352"/>
      <c r="C67" s="352"/>
      <c r="D67" s="368"/>
      <c r="E67" s="434"/>
      <c r="F67" s="434"/>
      <c r="G67" s="434"/>
      <c r="H67" s="434"/>
      <c r="I67" s="434"/>
      <c r="J67" s="434"/>
      <c r="K67" s="434"/>
      <c r="L67" s="434"/>
      <c r="M67" s="367"/>
      <c r="N67" s="434"/>
      <c r="O67" s="434"/>
      <c r="P67" s="434"/>
      <c r="Q67" s="434"/>
      <c r="R67" s="434"/>
      <c r="S67" s="434"/>
    </row>
    <row r="68" spans="1:19" s="449" customFormat="1">
      <c r="A68" s="415" t="s">
        <v>542</v>
      </c>
      <c r="B68" s="352"/>
      <c r="C68" s="352"/>
      <c r="D68" s="368"/>
      <c r="E68" s="434"/>
      <c r="F68" s="434"/>
      <c r="G68" s="434"/>
      <c r="H68" s="434"/>
      <c r="I68" s="434"/>
      <c r="J68" s="434"/>
      <c r="K68" s="434"/>
      <c r="L68" s="434"/>
      <c r="M68" s="367"/>
      <c r="N68" s="434"/>
      <c r="O68" s="434"/>
      <c r="P68" s="434"/>
      <c r="Q68" s="434"/>
      <c r="R68" s="434"/>
      <c r="S68" s="434"/>
    </row>
    <row r="69" spans="1:19" s="449" customFormat="1">
      <c r="A69" s="415" t="s">
        <v>534</v>
      </c>
      <c r="B69" s="352"/>
      <c r="C69" s="352"/>
      <c r="D69" s="368"/>
      <c r="E69" s="434"/>
      <c r="F69" s="434"/>
      <c r="G69" s="434"/>
      <c r="H69" s="434"/>
      <c r="I69" s="434"/>
      <c r="J69" s="434"/>
      <c r="K69" s="434"/>
      <c r="L69" s="434"/>
      <c r="M69" s="367"/>
      <c r="N69" s="434"/>
      <c r="O69" s="434"/>
      <c r="P69" s="434"/>
      <c r="Q69" s="434"/>
      <c r="R69" s="434"/>
      <c r="S69" s="434"/>
    </row>
    <row r="70" spans="1:19" s="449" customFormat="1">
      <c r="A70" s="415" t="s">
        <v>459</v>
      </c>
      <c r="B70" s="352"/>
      <c r="C70" s="352"/>
      <c r="D70" s="368"/>
      <c r="E70" s="434"/>
      <c r="F70" s="434"/>
      <c r="G70" s="434"/>
      <c r="H70" s="434"/>
      <c r="I70" s="434"/>
      <c r="J70" s="434"/>
      <c r="K70" s="434"/>
      <c r="L70" s="434"/>
      <c r="M70" s="367"/>
      <c r="N70" s="434"/>
      <c r="O70" s="434"/>
      <c r="P70" s="434"/>
      <c r="Q70" s="434"/>
      <c r="R70" s="434"/>
      <c r="S70" s="434"/>
    </row>
    <row r="71" spans="1:19" s="449" customFormat="1">
      <c r="A71" s="415" t="s">
        <v>459</v>
      </c>
      <c r="B71" s="352"/>
      <c r="C71" s="352"/>
      <c r="D71" s="368"/>
      <c r="E71" s="434"/>
      <c r="F71" s="434"/>
      <c r="G71" s="434"/>
      <c r="H71" s="434"/>
      <c r="I71" s="434"/>
      <c r="J71" s="434"/>
      <c r="K71" s="434"/>
      <c r="L71" s="434"/>
      <c r="M71" s="367"/>
      <c r="N71" s="434"/>
      <c r="O71" s="434"/>
      <c r="P71" s="434"/>
      <c r="Q71" s="434"/>
      <c r="R71" s="434"/>
      <c r="S71" s="434"/>
    </row>
    <row r="72" spans="1:19" s="449" customFormat="1">
      <c r="A72" s="415" t="s">
        <v>459</v>
      </c>
      <c r="B72" s="352"/>
      <c r="C72" s="352"/>
      <c r="D72" s="368"/>
      <c r="E72" s="434"/>
      <c r="F72" s="434"/>
      <c r="G72" s="434"/>
      <c r="H72" s="434"/>
      <c r="I72" s="434"/>
      <c r="J72" s="434"/>
      <c r="K72" s="434"/>
      <c r="L72" s="434"/>
      <c r="M72" s="367"/>
      <c r="N72" s="434"/>
      <c r="O72" s="434"/>
      <c r="P72" s="434"/>
      <c r="Q72" s="434"/>
      <c r="R72" s="434"/>
      <c r="S72" s="434"/>
    </row>
    <row r="73" spans="1:19" s="449" customFormat="1">
      <c r="A73" s="415" t="s">
        <v>459</v>
      </c>
      <c r="B73" s="352"/>
      <c r="C73" s="352"/>
      <c r="D73" s="368"/>
      <c r="E73" s="434"/>
      <c r="F73" s="434"/>
      <c r="G73" s="434"/>
      <c r="H73" s="434"/>
      <c r="I73" s="434"/>
      <c r="J73" s="434"/>
      <c r="K73" s="434"/>
      <c r="L73" s="434"/>
      <c r="M73" s="367"/>
      <c r="N73" s="434"/>
      <c r="O73" s="434"/>
      <c r="P73" s="434"/>
      <c r="Q73" s="434"/>
      <c r="R73" s="434"/>
      <c r="S73" s="434"/>
    </row>
    <row r="74" spans="1:19" s="449" customFormat="1">
      <c r="A74" s="415" t="s">
        <v>459</v>
      </c>
      <c r="B74" s="352"/>
      <c r="C74" s="352"/>
      <c r="D74" s="368"/>
      <c r="E74" s="434"/>
      <c r="F74" s="434"/>
      <c r="G74" s="434"/>
      <c r="H74" s="434"/>
      <c r="I74" s="434"/>
      <c r="J74" s="434"/>
      <c r="K74" s="434"/>
      <c r="L74" s="434"/>
      <c r="M74" s="367"/>
      <c r="N74" s="434"/>
      <c r="O74" s="434"/>
      <c r="P74" s="434"/>
      <c r="Q74" s="434"/>
      <c r="R74" s="434"/>
      <c r="S74" s="434"/>
    </row>
    <row r="75" spans="1:19" s="449" customFormat="1">
      <c r="A75" s="415" t="s">
        <v>459</v>
      </c>
      <c r="B75" s="352"/>
      <c r="C75" s="352"/>
      <c r="D75" s="368"/>
      <c r="E75" s="434"/>
      <c r="F75" s="434"/>
      <c r="G75" s="434"/>
      <c r="H75" s="434"/>
      <c r="I75" s="434"/>
      <c r="J75" s="434"/>
      <c r="K75" s="434"/>
      <c r="L75" s="434"/>
      <c r="M75" s="367"/>
      <c r="N75" s="434"/>
      <c r="O75" s="434"/>
      <c r="P75" s="434"/>
      <c r="Q75" s="434"/>
      <c r="R75" s="434"/>
      <c r="S75" s="434"/>
    </row>
    <row r="76" spans="1:19" s="449" customFormat="1">
      <c r="A76" s="415" t="s">
        <v>459</v>
      </c>
      <c r="B76" s="352"/>
      <c r="C76" s="352"/>
      <c r="D76" s="352"/>
      <c r="E76" s="434"/>
      <c r="F76" s="434"/>
      <c r="G76" s="434"/>
      <c r="H76" s="434"/>
      <c r="I76" s="434"/>
      <c r="J76" s="434"/>
      <c r="K76" s="434"/>
      <c r="L76" s="434"/>
      <c r="M76" s="371"/>
      <c r="N76" s="434"/>
      <c r="O76" s="434"/>
      <c r="P76" s="434"/>
      <c r="Q76" s="434"/>
      <c r="R76" s="434"/>
      <c r="S76" s="434"/>
    </row>
    <row r="77" spans="1:19" s="449" customFormat="1">
      <c r="A77" s="416" t="s">
        <v>523</v>
      </c>
      <c r="B77" s="369"/>
      <c r="C77" s="369"/>
      <c r="D77" s="370"/>
      <c r="E77" s="434"/>
      <c r="F77" s="434"/>
      <c r="G77" s="434"/>
      <c r="H77" s="434"/>
      <c r="I77" s="434"/>
      <c r="J77" s="434"/>
      <c r="K77" s="434"/>
      <c r="L77" s="434"/>
      <c r="M77" s="371"/>
      <c r="N77" s="434"/>
      <c r="O77" s="434"/>
      <c r="P77" s="434"/>
      <c r="Q77" s="434"/>
      <c r="R77" s="434"/>
      <c r="S77" s="434"/>
    </row>
    <row r="78" spans="1:19" s="449" customFormat="1">
      <c r="A78" s="535" t="s">
        <v>512</v>
      </c>
      <c r="B78" s="535"/>
      <c r="C78" s="535"/>
      <c r="D78" s="535"/>
      <c r="E78" s="535"/>
      <c r="F78" s="535"/>
      <c r="G78" s="535"/>
      <c r="H78" s="535"/>
      <c r="I78" s="535"/>
      <c r="J78" s="535"/>
      <c r="K78" s="535"/>
      <c r="L78" s="535"/>
      <c r="M78" s="535"/>
      <c r="N78" s="535"/>
      <c r="O78" s="535"/>
      <c r="P78" s="535"/>
      <c r="Q78" s="535"/>
      <c r="R78" s="535"/>
      <c r="S78" s="535"/>
    </row>
    <row r="79" spans="1:19" s="449" customFormat="1">
      <c r="A79" s="521" t="s">
        <v>475</v>
      </c>
      <c r="B79" s="352"/>
      <c r="C79" s="352"/>
      <c r="D79" s="368"/>
      <c r="E79" s="434"/>
      <c r="F79" s="434"/>
      <c r="G79" s="434"/>
      <c r="H79" s="434"/>
      <c r="I79" s="434"/>
      <c r="J79" s="434"/>
      <c r="K79" s="434"/>
      <c r="L79" s="434"/>
      <c r="M79" s="367"/>
      <c r="N79" s="434"/>
      <c r="O79" s="434"/>
      <c r="P79" s="434"/>
      <c r="Q79" s="434"/>
      <c r="R79" s="434"/>
      <c r="S79" s="434"/>
    </row>
    <row r="80" spans="1:19" s="449" customFormat="1">
      <c r="A80" s="521" t="s">
        <v>476</v>
      </c>
      <c r="B80" s="352"/>
      <c r="C80" s="352"/>
      <c r="D80" s="368"/>
      <c r="E80" s="434"/>
      <c r="F80" s="434"/>
      <c r="G80" s="434"/>
      <c r="H80" s="434"/>
      <c r="I80" s="434"/>
      <c r="J80" s="434"/>
      <c r="K80" s="434"/>
      <c r="L80" s="434"/>
      <c r="M80" s="367"/>
      <c r="N80" s="434"/>
      <c r="O80" s="434"/>
      <c r="P80" s="434"/>
      <c r="Q80" s="434"/>
      <c r="R80" s="434"/>
      <c r="S80" s="434"/>
    </row>
    <row r="81" spans="1:19" s="449" customFormat="1">
      <c r="A81" s="521" t="s">
        <v>477</v>
      </c>
      <c r="B81" s="352"/>
      <c r="C81" s="352"/>
      <c r="D81" s="368"/>
      <c r="E81" s="434"/>
      <c r="F81" s="434"/>
      <c r="G81" s="434"/>
      <c r="H81" s="434"/>
      <c r="I81" s="434"/>
      <c r="J81" s="434"/>
      <c r="K81" s="434"/>
      <c r="L81" s="434"/>
      <c r="M81" s="367"/>
      <c r="N81" s="434"/>
      <c r="O81" s="434"/>
      <c r="P81" s="434"/>
      <c r="Q81" s="434"/>
      <c r="R81" s="434"/>
      <c r="S81" s="434"/>
    </row>
    <row r="82" spans="1:19" s="449" customFormat="1">
      <c r="A82" s="414" t="s">
        <v>541</v>
      </c>
      <c r="B82" s="352"/>
      <c r="C82" s="352"/>
      <c r="D82" s="368"/>
      <c r="E82" s="434"/>
      <c r="F82" s="434"/>
      <c r="G82" s="434"/>
      <c r="H82" s="434"/>
      <c r="I82" s="434"/>
      <c r="J82" s="434"/>
      <c r="K82" s="434"/>
      <c r="L82" s="434"/>
      <c r="M82" s="367"/>
      <c r="N82" s="434"/>
      <c r="O82" s="434"/>
      <c r="P82" s="434"/>
      <c r="Q82" s="434"/>
      <c r="R82" s="434"/>
      <c r="S82" s="434"/>
    </row>
    <row r="83" spans="1:19" s="449" customFormat="1">
      <c r="A83" s="415" t="s">
        <v>534</v>
      </c>
      <c r="B83" s="352"/>
      <c r="C83" s="352"/>
      <c r="D83" s="368"/>
      <c r="E83" s="434"/>
      <c r="F83" s="434"/>
      <c r="G83" s="434"/>
      <c r="H83" s="434"/>
      <c r="I83" s="434"/>
      <c r="J83" s="434"/>
      <c r="K83" s="434"/>
      <c r="L83" s="434"/>
      <c r="M83" s="367"/>
      <c r="N83" s="434"/>
      <c r="O83" s="434"/>
      <c r="P83" s="434"/>
      <c r="Q83" s="434"/>
      <c r="R83" s="434"/>
      <c r="S83" s="434"/>
    </row>
    <row r="84" spans="1:19" s="449" customFormat="1">
      <c r="A84" s="415" t="s">
        <v>542</v>
      </c>
      <c r="B84" s="352"/>
      <c r="C84" s="352"/>
      <c r="D84" s="368"/>
      <c r="E84" s="434"/>
      <c r="F84" s="434"/>
      <c r="G84" s="434"/>
      <c r="H84" s="434"/>
      <c r="I84" s="434"/>
      <c r="J84" s="434"/>
      <c r="K84" s="434"/>
      <c r="L84" s="434"/>
      <c r="M84" s="367"/>
      <c r="N84" s="434"/>
      <c r="O84" s="434"/>
      <c r="P84" s="434"/>
      <c r="Q84" s="434"/>
      <c r="R84" s="434"/>
      <c r="S84" s="434"/>
    </row>
    <row r="85" spans="1:19" s="449" customFormat="1">
      <c r="A85" s="415" t="s">
        <v>459</v>
      </c>
      <c r="B85" s="352"/>
      <c r="C85" s="352"/>
      <c r="D85" s="368"/>
      <c r="E85" s="434"/>
      <c r="F85" s="434"/>
      <c r="G85" s="434"/>
      <c r="H85" s="434"/>
      <c r="I85" s="434"/>
      <c r="J85" s="434"/>
      <c r="K85" s="434"/>
      <c r="L85" s="434"/>
      <c r="M85" s="367"/>
      <c r="N85" s="434"/>
      <c r="O85" s="434"/>
      <c r="P85" s="434"/>
      <c r="Q85" s="434"/>
      <c r="R85" s="434"/>
      <c r="S85" s="434"/>
    </row>
    <row r="86" spans="1:19" s="449" customFormat="1">
      <c r="A86" s="415" t="s">
        <v>459</v>
      </c>
      <c r="B86" s="352"/>
      <c r="C86" s="352"/>
      <c r="D86" s="368"/>
      <c r="E86" s="434"/>
      <c r="F86" s="434"/>
      <c r="G86" s="434"/>
      <c r="H86" s="434"/>
      <c r="I86" s="434"/>
      <c r="J86" s="434"/>
      <c r="K86" s="434"/>
      <c r="L86" s="434"/>
      <c r="M86" s="367"/>
      <c r="N86" s="434"/>
      <c r="O86" s="434"/>
      <c r="P86" s="434"/>
      <c r="Q86" s="434"/>
      <c r="R86" s="434"/>
      <c r="S86" s="434"/>
    </row>
    <row r="87" spans="1:19" s="449" customFormat="1">
      <c r="A87" s="415" t="s">
        <v>459</v>
      </c>
      <c r="B87" s="352"/>
      <c r="C87" s="352"/>
      <c r="D87" s="368"/>
      <c r="E87" s="434"/>
      <c r="F87" s="434"/>
      <c r="G87" s="434"/>
      <c r="H87" s="434"/>
      <c r="I87" s="434"/>
      <c r="J87" s="434"/>
      <c r="K87" s="434"/>
      <c r="L87" s="434"/>
      <c r="M87" s="367"/>
      <c r="N87" s="434"/>
      <c r="O87" s="434"/>
      <c r="P87" s="434"/>
      <c r="Q87" s="434"/>
      <c r="R87" s="434"/>
      <c r="S87" s="434"/>
    </row>
    <row r="88" spans="1:19" s="449" customFormat="1">
      <c r="A88" s="415" t="s">
        <v>459</v>
      </c>
      <c r="B88" s="352"/>
      <c r="C88" s="352"/>
      <c r="D88" s="368"/>
      <c r="E88" s="434"/>
      <c r="F88" s="434"/>
      <c r="G88" s="434"/>
      <c r="H88" s="434"/>
      <c r="I88" s="434"/>
      <c r="J88" s="434"/>
      <c r="K88" s="434"/>
      <c r="L88" s="434"/>
      <c r="M88" s="367"/>
      <c r="N88" s="434"/>
      <c r="O88" s="434"/>
      <c r="P88" s="434"/>
      <c r="Q88" s="434"/>
      <c r="R88" s="434"/>
      <c r="S88" s="434"/>
    </row>
    <row r="89" spans="1:19" s="449" customFormat="1">
      <c r="A89" s="415" t="s">
        <v>459</v>
      </c>
      <c r="B89" s="352"/>
      <c r="C89" s="352"/>
      <c r="D89" s="368"/>
      <c r="E89" s="434"/>
      <c r="F89" s="434"/>
      <c r="G89" s="434"/>
      <c r="H89" s="434"/>
      <c r="I89" s="434"/>
      <c r="J89" s="434"/>
      <c r="K89" s="434"/>
      <c r="L89" s="434"/>
      <c r="M89" s="367"/>
      <c r="N89" s="434"/>
      <c r="O89" s="434"/>
      <c r="P89" s="434"/>
      <c r="Q89" s="434"/>
      <c r="R89" s="434"/>
      <c r="S89" s="434"/>
    </row>
    <row r="90" spans="1:19" s="449" customFormat="1">
      <c r="A90" s="415" t="s">
        <v>459</v>
      </c>
      <c r="B90" s="352"/>
      <c r="C90" s="352"/>
      <c r="D90" s="368"/>
      <c r="E90" s="434"/>
      <c r="F90" s="434"/>
      <c r="G90" s="434"/>
      <c r="H90" s="434"/>
      <c r="I90" s="434"/>
      <c r="J90" s="434"/>
      <c r="K90" s="434"/>
      <c r="L90" s="434"/>
      <c r="M90" s="367"/>
      <c r="N90" s="434"/>
      <c r="O90" s="434"/>
      <c r="P90" s="434"/>
      <c r="Q90" s="434"/>
      <c r="R90" s="434"/>
      <c r="S90" s="434"/>
    </row>
    <row r="91" spans="1:19" s="449" customFormat="1">
      <c r="A91" s="416" t="s">
        <v>524</v>
      </c>
      <c r="B91" s="369"/>
      <c r="C91" s="369"/>
      <c r="D91" s="370"/>
      <c r="E91" s="434"/>
      <c r="F91" s="434"/>
      <c r="G91" s="434"/>
      <c r="H91" s="434"/>
      <c r="I91" s="434"/>
      <c r="J91" s="434"/>
      <c r="K91" s="434"/>
      <c r="L91" s="434"/>
      <c r="M91" s="371"/>
      <c r="N91" s="434"/>
      <c r="O91" s="434"/>
      <c r="P91" s="434"/>
      <c r="Q91" s="434"/>
      <c r="R91" s="434"/>
      <c r="S91" s="434"/>
    </row>
    <row r="92" spans="1:19" ht="30">
      <c r="A92" s="450" t="s">
        <v>519</v>
      </c>
      <c r="B92" s="404"/>
      <c r="C92" s="404"/>
      <c r="D92" s="404"/>
      <c r="E92" s="404"/>
      <c r="F92" s="404"/>
      <c r="G92" s="451"/>
      <c r="H92" s="451"/>
      <c r="I92" s="451"/>
      <c r="J92" s="451"/>
      <c r="K92" s="451"/>
      <c r="L92" s="451"/>
      <c r="M92" s="404" t="s">
        <v>509</v>
      </c>
      <c r="N92" s="434"/>
      <c r="O92" s="434"/>
      <c r="P92" s="451"/>
      <c r="Q92" s="451"/>
      <c r="R92" s="451"/>
      <c r="S92" s="434"/>
    </row>
  </sheetData>
  <customSheetViews>
    <customSheetView guid="{5E264256-DB90-41BF-B930-D29429E030B6}" fitToPage="1" topLeftCell="A80">
      <selection activeCell="A94" sqref="A94:A98"/>
      <pageMargins left="0.20531250000000001" right="0.7" top="0.68343750000000003" bottom="0.75" header="0.3" footer="0.3"/>
      <pageSetup paperSize="9" scale="38" orientation="landscape" r:id="rId1"/>
      <headerFooter>
        <oddHeader>&amp;L&amp;"-,Regular"&amp;11UCO Bank&amp;C&amp;"-,Regular"&amp;11Database Cost&amp;R&amp;"-,Regular"&amp;11OBC/HO/DIT/RFP-CBS-UPG/16/2018-19 
dated 27/07/2018</oddHeader>
      </headerFooter>
    </customSheetView>
  </customSheetViews>
  <mergeCells count="15">
    <mergeCell ref="A78:S78"/>
    <mergeCell ref="A50:S50"/>
    <mergeCell ref="A63:S63"/>
    <mergeCell ref="D1:S1"/>
    <mergeCell ref="A5:S5"/>
    <mergeCell ref="A20:S20"/>
    <mergeCell ref="A36:S36"/>
    <mergeCell ref="A1:A3"/>
    <mergeCell ref="B1:B3"/>
    <mergeCell ref="C1:C3"/>
    <mergeCell ref="D2:F2"/>
    <mergeCell ref="G2:I2"/>
    <mergeCell ref="J2:L2"/>
    <mergeCell ref="M2:O2"/>
    <mergeCell ref="P2:R2"/>
  </mergeCells>
  <pageMargins left="0.20531250000000001" right="0.7" top="0.68343750000000003" bottom="0.75" header="0.3" footer="0.3"/>
  <pageSetup paperSize="9" scale="51" fitToHeight="0" orientation="landscape" r:id="rId2"/>
  <headerFooter>
    <oddHeader>&amp;L&amp;"-,Regular"&amp;11UCO Bank&amp;C&amp;"-,Regular"&amp;11Database Cost</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pageSetUpPr fitToPage="1"/>
  </sheetPr>
  <dimension ref="A1:AJ220"/>
  <sheetViews>
    <sheetView topLeftCell="AB178" zoomScaleNormal="100" workbookViewId="0">
      <selection activeCell="AJ187" sqref="AJ187:AJ220"/>
    </sheetView>
  </sheetViews>
  <sheetFormatPr defaultColWidth="9.140625" defaultRowHeight="15"/>
  <cols>
    <col min="1" max="1" width="30.140625" style="432" customWidth="1"/>
    <col min="2" max="2" width="19.140625" style="432" customWidth="1"/>
    <col min="3" max="20" width="17.140625" style="432" customWidth="1"/>
    <col min="21" max="21" width="11.42578125" style="432" customWidth="1"/>
    <col min="22" max="22" width="16.140625" style="432" customWidth="1"/>
    <col min="23" max="23" width="18.42578125" style="432" customWidth="1"/>
    <col min="24" max="24" width="11.140625" style="432" customWidth="1"/>
    <col min="25" max="25" width="16.140625" style="432" customWidth="1"/>
    <col min="26" max="26" width="18" style="432" customWidth="1"/>
    <col min="27" max="27" width="11.42578125" style="432" customWidth="1"/>
    <col min="28" max="34" width="16" style="432" customWidth="1"/>
    <col min="35" max="35" width="17.85546875" style="432" customWidth="1"/>
    <col min="36" max="36" width="21.42578125" style="432" customWidth="1"/>
    <col min="37" max="16384" width="9.140625" style="432"/>
  </cols>
  <sheetData>
    <row r="1" spans="1:36" ht="14.45" customHeight="1">
      <c r="A1" s="553" t="s">
        <v>70</v>
      </c>
      <c r="B1" s="550" t="s">
        <v>415</v>
      </c>
      <c r="C1" s="550" t="s">
        <v>416</v>
      </c>
      <c r="D1" s="550" t="s">
        <v>417</v>
      </c>
      <c r="E1" s="550" t="s">
        <v>418</v>
      </c>
      <c r="F1" s="550" t="s">
        <v>419</v>
      </c>
      <c r="G1" s="550" t="s">
        <v>420</v>
      </c>
      <c r="H1" s="550" t="s">
        <v>421</v>
      </c>
      <c r="I1" s="550" t="s">
        <v>422</v>
      </c>
      <c r="J1" s="550" t="s">
        <v>423</v>
      </c>
      <c r="K1" s="550" t="s">
        <v>424</v>
      </c>
      <c r="L1" s="550" t="s">
        <v>425</v>
      </c>
      <c r="M1" s="550" t="s">
        <v>426</v>
      </c>
      <c r="N1" s="550" t="s">
        <v>427</v>
      </c>
      <c r="O1" s="550" t="s">
        <v>428</v>
      </c>
      <c r="P1" s="550" t="s">
        <v>429</v>
      </c>
      <c r="Q1" s="550" t="s">
        <v>430</v>
      </c>
      <c r="R1" s="550" t="s">
        <v>431</v>
      </c>
      <c r="S1" s="550" t="s">
        <v>432</v>
      </c>
      <c r="T1" s="550" t="s">
        <v>433</v>
      </c>
      <c r="U1" s="560"/>
      <c r="V1" s="560"/>
      <c r="W1" s="560"/>
      <c r="X1" s="560"/>
      <c r="Y1" s="560"/>
      <c r="Z1" s="560"/>
      <c r="AA1" s="560"/>
      <c r="AB1" s="560"/>
      <c r="AC1" s="560"/>
      <c r="AD1" s="560"/>
      <c r="AE1" s="560"/>
      <c r="AF1" s="560"/>
      <c r="AG1" s="560"/>
      <c r="AH1" s="560"/>
      <c r="AI1" s="560"/>
      <c r="AJ1" s="555" t="s">
        <v>391</v>
      </c>
    </row>
    <row r="2" spans="1:36">
      <c r="A2" s="554"/>
      <c r="B2" s="551"/>
      <c r="C2" s="551"/>
      <c r="D2" s="551"/>
      <c r="E2" s="551"/>
      <c r="F2" s="551"/>
      <c r="G2" s="551"/>
      <c r="H2" s="551"/>
      <c r="I2" s="551"/>
      <c r="J2" s="551"/>
      <c r="K2" s="551"/>
      <c r="L2" s="551"/>
      <c r="M2" s="551"/>
      <c r="N2" s="551"/>
      <c r="O2" s="551"/>
      <c r="P2" s="551"/>
      <c r="Q2" s="551"/>
      <c r="R2" s="551"/>
      <c r="S2" s="551"/>
      <c r="T2" s="551"/>
      <c r="U2" s="538" t="s">
        <v>79</v>
      </c>
      <c r="V2" s="538"/>
      <c r="W2" s="538"/>
      <c r="X2" s="538" t="s">
        <v>80</v>
      </c>
      <c r="Y2" s="538"/>
      <c r="Z2" s="538"/>
      <c r="AA2" s="557" t="s">
        <v>81</v>
      </c>
      <c r="AB2" s="558"/>
      <c r="AC2" s="558"/>
      <c r="AD2" s="558" t="s">
        <v>141</v>
      </c>
      <c r="AE2" s="558"/>
      <c r="AF2" s="558"/>
      <c r="AG2" s="558" t="s">
        <v>142</v>
      </c>
      <c r="AH2" s="558"/>
      <c r="AI2" s="559"/>
      <c r="AJ2" s="556"/>
    </row>
    <row r="3" spans="1:36">
      <c r="A3" s="554"/>
      <c r="B3" s="552"/>
      <c r="C3" s="552"/>
      <c r="D3" s="552"/>
      <c r="E3" s="552"/>
      <c r="F3" s="552"/>
      <c r="G3" s="552"/>
      <c r="H3" s="552"/>
      <c r="I3" s="552"/>
      <c r="J3" s="552"/>
      <c r="K3" s="552"/>
      <c r="L3" s="552"/>
      <c r="M3" s="552"/>
      <c r="N3" s="552"/>
      <c r="O3" s="552"/>
      <c r="P3" s="552"/>
      <c r="Q3" s="552"/>
      <c r="R3" s="552"/>
      <c r="S3" s="552"/>
      <c r="T3" s="552"/>
      <c r="U3" s="452" t="s">
        <v>63</v>
      </c>
      <c r="V3" s="452" t="s">
        <v>55</v>
      </c>
      <c r="W3" s="452" t="s">
        <v>64</v>
      </c>
      <c r="X3" s="452" t="s">
        <v>63</v>
      </c>
      <c r="Y3" s="452" t="s">
        <v>55</v>
      </c>
      <c r="Z3" s="452" t="s">
        <v>64</v>
      </c>
      <c r="AA3" s="452" t="s">
        <v>63</v>
      </c>
      <c r="AB3" s="452" t="s">
        <v>55</v>
      </c>
      <c r="AC3" s="452" t="s">
        <v>64</v>
      </c>
      <c r="AD3" s="452" t="s">
        <v>63</v>
      </c>
      <c r="AE3" s="452" t="s">
        <v>55</v>
      </c>
      <c r="AF3" s="452" t="s">
        <v>64</v>
      </c>
      <c r="AG3" s="452" t="s">
        <v>63</v>
      </c>
      <c r="AH3" s="452" t="s">
        <v>55</v>
      </c>
      <c r="AI3" s="452" t="s">
        <v>64</v>
      </c>
      <c r="AJ3" s="556"/>
    </row>
    <row r="4" spans="1:36">
      <c r="A4" s="453" t="s">
        <v>392</v>
      </c>
      <c r="B4" s="442"/>
      <c r="C4" s="442"/>
      <c r="D4" s="442"/>
      <c r="E4" s="442"/>
      <c r="F4" s="442"/>
      <c r="G4" s="442"/>
      <c r="H4" s="442"/>
      <c r="I4" s="442"/>
      <c r="J4" s="442"/>
      <c r="K4" s="442"/>
      <c r="L4" s="442"/>
      <c r="M4" s="442"/>
      <c r="N4" s="442"/>
      <c r="O4" s="442"/>
      <c r="P4" s="442"/>
      <c r="Q4" s="442"/>
      <c r="R4" s="442"/>
      <c r="S4" s="442"/>
      <c r="T4" s="442"/>
      <c r="U4" s="454"/>
      <c r="V4" s="454"/>
      <c r="W4" s="454"/>
      <c r="X4" s="454"/>
      <c r="Y4" s="454"/>
      <c r="Z4" s="454"/>
      <c r="AA4" s="454"/>
      <c r="AB4" s="454"/>
      <c r="AC4" s="454"/>
      <c r="AD4" s="454"/>
      <c r="AE4" s="454"/>
      <c r="AF4" s="454"/>
      <c r="AG4" s="454"/>
      <c r="AH4" s="454"/>
      <c r="AI4" s="454"/>
      <c r="AJ4" s="455"/>
    </row>
    <row r="5" spans="1:36">
      <c r="A5" s="548" t="s">
        <v>69</v>
      </c>
      <c r="B5" s="535"/>
      <c r="C5" s="535"/>
      <c r="D5" s="535"/>
      <c r="E5" s="535"/>
      <c r="F5" s="535"/>
      <c r="G5" s="535"/>
      <c r="H5" s="535"/>
      <c r="I5" s="535"/>
      <c r="J5" s="535"/>
      <c r="K5" s="535"/>
      <c r="L5" s="535"/>
      <c r="M5" s="535"/>
      <c r="N5" s="535"/>
      <c r="O5" s="535"/>
      <c r="P5" s="535"/>
      <c r="Q5" s="535"/>
      <c r="R5" s="535"/>
      <c r="S5" s="535"/>
      <c r="T5" s="535"/>
      <c r="U5" s="535"/>
      <c r="V5" s="535"/>
      <c r="W5" s="535"/>
      <c r="X5" s="535"/>
      <c r="Y5" s="535"/>
      <c r="Z5" s="535"/>
      <c r="AA5" s="535"/>
      <c r="AB5" s="535"/>
      <c r="AC5" s="535"/>
      <c r="AD5" s="535"/>
      <c r="AE5" s="535"/>
      <c r="AF5" s="535"/>
      <c r="AG5" s="535"/>
      <c r="AH5" s="535"/>
      <c r="AI5" s="535"/>
      <c r="AJ5" s="549"/>
    </row>
    <row r="6" spans="1:36">
      <c r="A6" s="545" t="s">
        <v>475</v>
      </c>
      <c r="B6" s="407" t="s">
        <v>478</v>
      </c>
      <c r="C6" s="352"/>
      <c r="D6" s="352"/>
      <c r="E6" s="352"/>
      <c r="F6" s="352"/>
      <c r="G6" s="352"/>
      <c r="H6" s="352"/>
      <c r="I6" s="352"/>
      <c r="J6" s="352"/>
      <c r="K6" s="352"/>
      <c r="L6" s="352"/>
      <c r="M6" s="352"/>
      <c r="N6" s="352"/>
      <c r="O6" s="352"/>
      <c r="P6" s="352"/>
      <c r="Q6" s="352"/>
      <c r="R6" s="352"/>
      <c r="S6" s="352"/>
      <c r="T6" s="352"/>
      <c r="U6" s="375"/>
      <c r="V6" s="434"/>
      <c r="W6" s="434"/>
      <c r="X6" s="434"/>
      <c r="Y6" s="434"/>
      <c r="Z6" s="434"/>
      <c r="AA6" s="434"/>
      <c r="AB6" s="434"/>
      <c r="AC6" s="434"/>
      <c r="AD6" s="434"/>
      <c r="AE6" s="434"/>
      <c r="AF6" s="434"/>
      <c r="AG6" s="434"/>
      <c r="AH6" s="434"/>
      <c r="AI6" s="434"/>
      <c r="AJ6" s="434"/>
    </row>
    <row r="7" spans="1:36">
      <c r="A7" s="546"/>
      <c r="B7" s="407" t="s">
        <v>479</v>
      </c>
      <c r="C7" s="352"/>
      <c r="D7" s="352"/>
      <c r="E7" s="352"/>
      <c r="F7" s="352"/>
      <c r="G7" s="352"/>
      <c r="H7" s="352"/>
      <c r="I7" s="352"/>
      <c r="J7" s="352"/>
      <c r="K7" s="352"/>
      <c r="L7" s="352"/>
      <c r="M7" s="352"/>
      <c r="N7" s="352"/>
      <c r="O7" s="352"/>
      <c r="P7" s="352"/>
      <c r="Q7" s="352"/>
      <c r="R7" s="352"/>
      <c r="S7" s="352"/>
      <c r="T7" s="352"/>
      <c r="U7" s="375"/>
      <c r="V7" s="434"/>
      <c r="W7" s="434"/>
      <c r="X7" s="434"/>
      <c r="Y7" s="434"/>
      <c r="Z7" s="434"/>
      <c r="AA7" s="434"/>
      <c r="AB7" s="434"/>
      <c r="AC7" s="434"/>
      <c r="AD7" s="434"/>
      <c r="AE7" s="434"/>
      <c r="AF7" s="434"/>
      <c r="AG7" s="434"/>
      <c r="AH7" s="434"/>
      <c r="AI7" s="434"/>
      <c r="AJ7" s="434"/>
    </row>
    <row r="8" spans="1:36">
      <c r="A8" s="546"/>
      <c r="B8" s="407" t="s">
        <v>480</v>
      </c>
      <c r="C8" s="352"/>
      <c r="D8" s="352"/>
      <c r="E8" s="352"/>
      <c r="F8" s="352"/>
      <c r="G8" s="352"/>
      <c r="H8" s="352"/>
      <c r="I8" s="352"/>
      <c r="J8" s="352"/>
      <c r="K8" s="352"/>
      <c r="L8" s="352"/>
      <c r="M8" s="352"/>
      <c r="N8" s="352"/>
      <c r="O8" s="352"/>
      <c r="P8" s="352"/>
      <c r="Q8" s="352"/>
      <c r="R8" s="352"/>
      <c r="S8" s="352"/>
      <c r="T8" s="352"/>
      <c r="U8" s="375"/>
      <c r="V8" s="434"/>
      <c r="W8" s="434"/>
      <c r="X8" s="434"/>
      <c r="Y8" s="434"/>
      <c r="Z8" s="434"/>
      <c r="AA8" s="434"/>
      <c r="AB8" s="434"/>
      <c r="AC8" s="434"/>
      <c r="AD8" s="434"/>
      <c r="AE8" s="434"/>
      <c r="AF8" s="434"/>
      <c r="AG8" s="434"/>
      <c r="AH8" s="434"/>
      <c r="AI8" s="434"/>
      <c r="AJ8" s="434"/>
    </row>
    <row r="9" spans="1:36">
      <c r="A9" s="546"/>
      <c r="B9" s="407" t="s">
        <v>481</v>
      </c>
      <c r="C9" s="352"/>
      <c r="D9" s="352"/>
      <c r="E9" s="352"/>
      <c r="F9" s="352"/>
      <c r="G9" s="352"/>
      <c r="H9" s="352"/>
      <c r="I9" s="352"/>
      <c r="J9" s="352"/>
      <c r="K9" s="352"/>
      <c r="L9" s="352"/>
      <c r="M9" s="352"/>
      <c r="N9" s="352"/>
      <c r="O9" s="352"/>
      <c r="P9" s="352"/>
      <c r="Q9" s="352"/>
      <c r="R9" s="352"/>
      <c r="S9" s="352"/>
      <c r="T9" s="352"/>
      <c r="U9" s="375"/>
      <c r="V9" s="434"/>
      <c r="W9" s="434"/>
      <c r="X9" s="434"/>
      <c r="Y9" s="434"/>
      <c r="Z9" s="434"/>
      <c r="AA9" s="434"/>
      <c r="AB9" s="434"/>
      <c r="AC9" s="434"/>
      <c r="AD9" s="434"/>
      <c r="AE9" s="434"/>
      <c r="AF9" s="434"/>
      <c r="AG9" s="434"/>
      <c r="AH9" s="434"/>
      <c r="AI9" s="434"/>
      <c r="AJ9" s="434"/>
    </row>
    <row r="10" spans="1:36" ht="24">
      <c r="A10" s="546"/>
      <c r="B10" s="415" t="s">
        <v>459</v>
      </c>
      <c r="C10" s="352"/>
      <c r="D10" s="352"/>
      <c r="E10" s="352"/>
      <c r="F10" s="352"/>
      <c r="G10" s="352"/>
      <c r="H10" s="352"/>
      <c r="I10" s="352"/>
      <c r="J10" s="352"/>
      <c r="K10" s="352"/>
      <c r="L10" s="352"/>
      <c r="M10" s="352"/>
      <c r="N10" s="352"/>
      <c r="O10" s="352"/>
      <c r="P10" s="352"/>
      <c r="Q10" s="352"/>
      <c r="R10" s="352"/>
      <c r="S10" s="352"/>
      <c r="T10" s="352"/>
      <c r="U10" s="375"/>
      <c r="V10" s="434"/>
      <c r="W10" s="434"/>
      <c r="X10" s="434"/>
      <c r="Y10" s="434"/>
      <c r="Z10" s="434"/>
      <c r="AA10" s="434"/>
      <c r="AB10" s="434"/>
      <c r="AC10" s="434"/>
      <c r="AD10" s="434"/>
      <c r="AE10" s="434"/>
      <c r="AF10" s="434"/>
      <c r="AG10" s="434"/>
      <c r="AH10" s="434"/>
      <c r="AI10" s="434"/>
      <c r="AJ10" s="434"/>
    </row>
    <row r="11" spans="1:36" ht="24">
      <c r="A11" s="547"/>
      <c r="B11" s="415" t="s">
        <v>459</v>
      </c>
      <c r="C11" s="352"/>
      <c r="D11" s="352"/>
      <c r="E11" s="352"/>
      <c r="F11" s="352"/>
      <c r="G11" s="352"/>
      <c r="H11" s="352"/>
      <c r="I11" s="352"/>
      <c r="J11" s="352"/>
      <c r="K11" s="352"/>
      <c r="L11" s="352"/>
      <c r="M11" s="352"/>
      <c r="N11" s="352"/>
      <c r="O11" s="352"/>
      <c r="P11" s="352"/>
      <c r="Q11" s="352"/>
      <c r="R11" s="352"/>
      <c r="S11" s="352"/>
      <c r="T11" s="352"/>
      <c r="U11" s="375"/>
      <c r="V11" s="434"/>
      <c r="W11" s="434"/>
      <c r="X11" s="434"/>
      <c r="Y11" s="434"/>
      <c r="Z11" s="434"/>
      <c r="AA11" s="434"/>
      <c r="AB11" s="434"/>
      <c r="AC11" s="434"/>
      <c r="AD11" s="434"/>
      <c r="AE11" s="434"/>
      <c r="AF11" s="434"/>
      <c r="AG11" s="434"/>
      <c r="AH11" s="434"/>
      <c r="AI11" s="434"/>
      <c r="AJ11" s="434"/>
    </row>
    <row r="12" spans="1:36" ht="14.1" customHeight="1">
      <c r="A12" s="539" t="s">
        <v>476</v>
      </c>
      <c r="B12" s="407" t="s">
        <v>478</v>
      </c>
      <c r="C12" s="352"/>
      <c r="D12" s="352"/>
      <c r="E12" s="352"/>
      <c r="F12" s="352"/>
      <c r="G12" s="352"/>
      <c r="H12" s="352"/>
      <c r="I12" s="352"/>
      <c r="J12" s="352"/>
      <c r="K12" s="352"/>
      <c r="L12" s="352"/>
      <c r="M12" s="352"/>
      <c r="N12" s="352"/>
      <c r="O12" s="352"/>
      <c r="P12" s="352"/>
      <c r="Q12" s="352"/>
      <c r="R12" s="352"/>
      <c r="S12" s="352"/>
      <c r="T12" s="352"/>
      <c r="U12" s="375"/>
      <c r="V12" s="434"/>
      <c r="W12" s="434"/>
      <c r="X12" s="434"/>
      <c r="Y12" s="434"/>
      <c r="Z12" s="434"/>
      <c r="AA12" s="434"/>
      <c r="AB12" s="434"/>
      <c r="AC12" s="434"/>
      <c r="AD12" s="434"/>
      <c r="AE12" s="434"/>
      <c r="AF12" s="434"/>
      <c r="AG12" s="434"/>
      <c r="AH12" s="434"/>
      <c r="AI12" s="434"/>
      <c r="AJ12" s="434"/>
    </row>
    <row r="13" spans="1:36" ht="14.1" customHeight="1">
      <c r="A13" s="540"/>
      <c r="B13" s="407" t="s">
        <v>479</v>
      </c>
      <c r="C13" s="352"/>
      <c r="D13" s="352"/>
      <c r="E13" s="352"/>
      <c r="F13" s="352"/>
      <c r="G13" s="352"/>
      <c r="H13" s="352"/>
      <c r="I13" s="352"/>
      <c r="J13" s="352"/>
      <c r="K13" s="352"/>
      <c r="L13" s="352"/>
      <c r="M13" s="352"/>
      <c r="N13" s="352"/>
      <c r="O13" s="352"/>
      <c r="P13" s="352"/>
      <c r="Q13" s="352"/>
      <c r="R13" s="352"/>
      <c r="S13" s="352"/>
      <c r="T13" s="352"/>
      <c r="U13" s="375"/>
      <c r="V13" s="434"/>
      <c r="W13" s="434"/>
      <c r="X13" s="434"/>
      <c r="Y13" s="434"/>
      <c r="Z13" s="434"/>
      <c r="AA13" s="434"/>
      <c r="AB13" s="434"/>
      <c r="AC13" s="434"/>
      <c r="AD13" s="434"/>
      <c r="AE13" s="434"/>
      <c r="AF13" s="434"/>
      <c r="AG13" s="434"/>
      <c r="AH13" s="434"/>
      <c r="AI13" s="434"/>
      <c r="AJ13" s="434"/>
    </row>
    <row r="14" spans="1:36" ht="14.1" customHeight="1">
      <c r="A14" s="540"/>
      <c r="B14" s="407" t="s">
        <v>480</v>
      </c>
      <c r="C14" s="352"/>
      <c r="D14" s="352"/>
      <c r="E14" s="352"/>
      <c r="F14" s="352"/>
      <c r="G14" s="352"/>
      <c r="H14" s="352"/>
      <c r="I14" s="352"/>
      <c r="J14" s="352"/>
      <c r="K14" s="352"/>
      <c r="L14" s="352"/>
      <c r="M14" s="352"/>
      <c r="N14" s="352"/>
      <c r="O14" s="352"/>
      <c r="P14" s="352"/>
      <c r="Q14" s="352"/>
      <c r="R14" s="352"/>
      <c r="S14" s="352"/>
      <c r="T14" s="352"/>
      <c r="U14" s="375"/>
      <c r="V14" s="434"/>
      <c r="W14" s="434"/>
      <c r="X14" s="434"/>
      <c r="Y14" s="434"/>
      <c r="Z14" s="434"/>
      <c r="AA14" s="434"/>
      <c r="AB14" s="434"/>
      <c r="AC14" s="434"/>
      <c r="AD14" s="434"/>
      <c r="AE14" s="434"/>
      <c r="AF14" s="434"/>
      <c r="AG14" s="434"/>
      <c r="AH14" s="434"/>
      <c r="AI14" s="434"/>
      <c r="AJ14" s="434"/>
    </row>
    <row r="15" spans="1:36" ht="14.1" customHeight="1">
      <c r="A15" s="540"/>
      <c r="B15" s="407" t="s">
        <v>481</v>
      </c>
      <c r="C15" s="352"/>
      <c r="D15" s="352"/>
      <c r="E15" s="352"/>
      <c r="F15" s="352"/>
      <c r="G15" s="352"/>
      <c r="H15" s="352"/>
      <c r="I15" s="352"/>
      <c r="J15" s="352"/>
      <c r="K15" s="352"/>
      <c r="L15" s="352"/>
      <c r="M15" s="352"/>
      <c r="N15" s="352"/>
      <c r="O15" s="352"/>
      <c r="P15" s="352"/>
      <c r="Q15" s="352"/>
      <c r="R15" s="352"/>
      <c r="S15" s="352"/>
      <c r="T15" s="352"/>
      <c r="U15" s="375"/>
      <c r="V15" s="434"/>
      <c r="W15" s="434"/>
      <c r="X15" s="434"/>
      <c r="Y15" s="434"/>
      <c r="Z15" s="434"/>
      <c r="AA15" s="434"/>
      <c r="AB15" s="434"/>
      <c r="AC15" s="434"/>
      <c r="AD15" s="434"/>
      <c r="AE15" s="434"/>
      <c r="AF15" s="434"/>
      <c r="AG15" s="434"/>
      <c r="AH15" s="434"/>
      <c r="AI15" s="434"/>
      <c r="AJ15" s="434"/>
    </row>
    <row r="16" spans="1:36" ht="14.1" customHeight="1">
      <c r="A16" s="540"/>
      <c r="B16" s="415" t="s">
        <v>459</v>
      </c>
      <c r="C16" s="352"/>
      <c r="D16" s="352"/>
      <c r="E16" s="352"/>
      <c r="F16" s="352"/>
      <c r="G16" s="352"/>
      <c r="H16" s="352"/>
      <c r="I16" s="352"/>
      <c r="J16" s="352"/>
      <c r="K16" s="352"/>
      <c r="L16" s="352"/>
      <c r="M16" s="352"/>
      <c r="N16" s="352"/>
      <c r="O16" s="352"/>
      <c r="P16" s="352"/>
      <c r="Q16" s="352"/>
      <c r="R16" s="352"/>
      <c r="S16" s="352"/>
      <c r="T16" s="352"/>
      <c r="U16" s="375"/>
      <c r="V16" s="434"/>
      <c r="W16" s="434"/>
      <c r="X16" s="434"/>
      <c r="Y16" s="434"/>
      <c r="Z16" s="434"/>
      <c r="AA16" s="434"/>
      <c r="AB16" s="434"/>
      <c r="AC16" s="434"/>
      <c r="AD16" s="434"/>
      <c r="AE16" s="434"/>
      <c r="AF16" s="434"/>
      <c r="AG16" s="434"/>
      <c r="AH16" s="434"/>
      <c r="AI16" s="434"/>
      <c r="AJ16" s="434"/>
    </row>
    <row r="17" spans="1:36" ht="14.1" customHeight="1">
      <c r="A17" s="541"/>
      <c r="B17" s="415" t="s">
        <v>459</v>
      </c>
      <c r="C17" s="352"/>
      <c r="D17" s="352"/>
      <c r="E17" s="352"/>
      <c r="F17" s="352"/>
      <c r="G17" s="352"/>
      <c r="H17" s="352"/>
      <c r="I17" s="352"/>
      <c r="J17" s="352"/>
      <c r="K17" s="352"/>
      <c r="L17" s="352"/>
      <c r="M17" s="352"/>
      <c r="N17" s="352"/>
      <c r="O17" s="352"/>
      <c r="P17" s="352"/>
      <c r="Q17" s="352"/>
      <c r="R17" s="352"/>
      <c r="S17" s="352"/>
      <c r="T17" s="352"/>
      <c r="U17" s="375"/>
      <c r="V17" s="434"/>
      <c r="W17" s="434"/>
      <c r="X17" s="434"/>
      <c r="Y17" s="434"/>
      <c r="Z17" s="434"/>
      <c r="AA17" s="434"/>
      <c r="AB17" s="434"/>
      <c r="AC17" s="434"/>
      <c r="AD17" s="434"/>
      <c r="AE17" s="434"/>
      <c r="AF17" s="434"/>
      <c r="AG17" s="434"/>
      <c r="AH17" s="434"/>
      <c r="AI17" s="434"/>
      <c r="AJ17" s="434"/>
    </row>
    <row r="18" spans="1:36">
      <c r="A18" s="539" t="s">
        <v>477</v>
      </c>
      <c r="B18" s="407" t="s">
        <v>478</v>
      </c>
      <c r="C18" s="352"/>
      <c r="D18" s="352"/>
      <c r="E18" s="352"/>
      <c r="F18" s="352"/>
      <c r="G18" s="352"/>
      <c r="H18" s="352"/>
      <c r="I18" s="352"/>
      <c r="J18" s="352"/>
      <c r="K18" s="352"/>
      <c r="L18" s="352"/>
      <c r="M18" s="352"/>
      <c r="N18" s="352"/>
      <c r="O18" s="352"/>
      <c r="P18" s="352"/>
      <c r="Q18" s="352"/>
      <c r="R18" s="352"/>
      <c r="S18" s="352"/>
      <c r="T18" s="352"/>
      <c r="U18" s="375"/>
      <c r="V18" s="434"/>
      <c r="W18" s="434"/>
      <c r="X18" s="434"/>
      <c r="Y18" s="434"/>
      <c r="Z18" s="434"/>
      <c r="AA18" s="434"/>
      <c r="AB18" s="434"/>
      <c r="AC18" s="434"/>
      <c r="AD18" s="434"/>
      <c r="AE18" s="434"/>
      <c r="AF18" s="434"/>
      <c r="AG18" s="434"/>
      <c r="AH18" s="434"/>
      <c r="AI18" s="434"/>
      <c r="AJ18" s="434"/>
    </row>
    <row r="19" spans="1:36">
      <c r="A19" s="540"/>
      <c r="B19" s="407" t="s">
        <v>479</v>
      </c>
      <c r="C19" s="352"/>
      <c r="D19" s="352"/>
      <c r="E19" s="352"/>
      <c r="F19" s="352"/>
      <c r="G19" s="352"/>
      <c r="H19" s="352"/>
      <c r="I19" s="352"/>
      <c r="J19" s="352"/>
      <c r="K19" s="352"/>
      <c r="L19" s="352"/>
      <c r="M19" s="352"/>
      <c r="N19" s="352"/>
      <c r="O19" s="352"/>
      <c r="P19" s="352"/>
      <c r="Q19" s="352"/>
      <c r="R19" s="352"/>
      <c r="S19" s="352"/>
      <c r="T19" s="352"/>
      <c r="U19" s="375"/>
      <c r="V19" s="434"/>
      <c r="W19" s="434"/>
      <c r="X19" s="434"/>
      <c r="Y19" s="434"/>
      <c r="Z19" s="434"/>
      <c r="AA19" s="434"/>
      <c r="AB19" s="434"/>
      <c r="AC19" s="434"/>
      <c r="AD19" s="434"/>
      <c r="AE19" s="434"/>
      <c r="AF19" s="434"/>
      <c r="AG19" s="434"/>
      <c r="AH19" s="434"/>
      <c r="AI19" s="434"/>
      <c r="AJ19" s="434"/>
    </row>
    <row r="20" spans="1:36">
      <c r="A20" s="540"/>
      <c r="B20" s="407" t="s">
        <v>480</v>
      </c>
      <c r="C20" s="352"/>
      <c r="D20" s="352"/>
      <c r="E20" s="352"/>
      <c r="F20" s="352"/>
      <c r="G20" s="352"/>
      <c r="H20" s="352"/>
      <c r="I20" s="352"/>
      <c r="J20" s="352"/>
      <c r="K20" s="352"/>
      <c r="L20" s="352"/>
      <c r="M20" s="352"/>
      <c r="N20" s="352"/>
      <c r="O20" s="352"/>
      <c r="P20" s="352"/>
      <c r="Q20" s="352"/>
      <c r="R20" s="352"/>
      <c r="S20" s="352"/>
      <c r="T20" s="352"/>
      <c r="U20" s="375"/>
      <c r="V20" s="434"/>
      <c r="W20" s="434"/>
      <c r="X20" s="434"/>
      <c r="Y20" s="434"/>
      <c r="Z20" s="434"/>
      <c r="AA20" s="434"/>
      <c r="AB20" s="434"/>
      <c r="AC20" s="434"/>
      <c r="AD20" s="434"/>
      <c r="AE20" s="434"/>
      <c r="AF20" s="434"/>
      <c r="AG20" s="434"/>
      <c r="AH20" s="434"/>
      <c r="AI20" s="434"/>
      <c r="AJ20" s="434"/>
    </row>
    <row r="21" spans="1:36">
      <c r="A21" s="540"/>
      <c r="B21" s="407" t="s">
        <v>481</v>
      </c>
      <c r="C21" s="352"/>
      <c r="D21" s="352"/>
      <c r="E21" s="352"/>
      <c r="F21" s="352"/>
      <c r="G21" s="352"/>
      <c r="H21" s="352"/>
      <c r="I21" s="352"/>
      <c r="J21" s="352"/>
      <c r="K21" s="352"/>
      <c r="L21" s="352"/>
      <c r="M21" s="352"/>
      <c r="N21" s="352"/>
      <c r="O21" s="352"/>
      <c r="P21" s="352"/>
      <c r="Q21" s="352"/>
      <c r="R21" s="352"/>
      <c r="S21" s="352"/>
      <c r="T21" s="352"/>
      <c r="U21" s="375"/>
      <c r="V21" s="434"/>
      <c r="W21" s="434"/>
      <c r="X21" s="434"/>
      <c r="Y21" s="434"/>
      <c r="Z21" s="434"/>
      <c r="AA21" s="434"/>
      <c r="AB21" s="434"/>
      <c r="AC21" s="434"/>
      <c r="AD21" s="434"/>
      <c r="AE21" s="434"/>
      <c r="AF21" s="434"/>
      <c r="AG21" s="434"/>
      <c r="AH21" s="434"/>
      <c r="AI21" s="434"/>
      <c r="AJ21" s="434"/>
    </row>
    <row r="22" spans="1:36" ht="24" customHeight="1">
      <c r="A22" s="540"/>
      <c r="B22" s="415" t="s">
        <v>459</v>
      </c>
      <c r="C22" s="352"/>
      <c r="D22" s="352"/>
      <c r="E22" s="352"/>
      <c r="F22" s="352"/>
      <c r="G22" s="352"/>
      <c r="H22" s="352"/>
      <c r="I22" s="352"/>
      <c r="J22" s="352"/>
      <c r="K22" s="352"/>
      <c r="L22" s="352"/>
      <c r="M22" s="352"/>
      <c r="N22" s="352"/>
      <c r="O22" s="352"/>
      <c r="P22" s="352"/>
      <c r="Q22" s="352"/>
      <c r="R22" s="352"/>
      <c r="S22" s="352"/>
      <c r="T22" s="352"/>
      <c r="U22" s="375"/>
      <c r="V22" s="434"/>
      <c r="W22" s="434"/>
      <c r="X22" s="434"/>
      <c r="Y22" s="434"/>
      <c r="Z22" s="434"/>
      <c r="AA22" s="434"/>
      <c r="AB22" s="434"/>
      <c r="AC22" s="434"/>
      <c r="AD22" s="434"/>
      <c r="AE22" s="434"/>
      <c r="AF22" s="434"/>
      <c r="AG22" s="434"/>
      <c r="AH22" s="434"/>
      <c r="AI22" s="434"/>
      <c r="AJ22" s="434"/>
    </row>
    <row r="23" spans="1:36" ht="24">
      <c r="A23" s="541"/>
      <c r="B23" s="415" t="s">
        <v>459</v>
      </c>
      <c r="C23" s="352"/>
      <c r="D23" s="352"/>
      <c r="E23" s="352"/>
      <c r="F23" s="352"/>
      <c r="G23" s="352"/>
      <c r="H23" s="352"/>
      <c r="I23" s="352"/>
      <c r="J23" s="352"/>
      <c r="K23" s="352"/>
      <c r="L23" s="352"/>
      <c r="M23" s="352"/>
      <c r="N23" s="352"/>
      <c r="O23" s="352"/>
      <c r="P23" s="352"/>
      <c r="Q23" s="352"/>
      <c r="R23" s="352"/>
      <c r="S23" s="352"/>
      <c r="T23" s="352"/>
      <c r="U23" s="375"/>
      <c r="V23" s="434"/>
      <c r="W23" s="434"/>
      <c r="X23" s="434"/>
      <c r="Y23" s="434"/>
      <c r="Z23" s="434"/>
      <c r="AA23" s="434"/>
      <c r="AB23" s="434"/>
      <c r="AC23" s="434"/>
      <c r="AD23" s="434"/>
      <c r="AE23" s="434"/>
      <c r="AF23" s="434"/>
      <c r="AG23" s="434"/>
      <c r="AH23" s="434"/>
      <c r="AI23" s="434"/>
      <c r="AJ23" s="434"/>
    </row>
    <row r="24" spans="1:36">
      <c r="A24" s="542" t="s">
        <v>533</v>
      </c>
      <c r="B24" s="407" t="s">
        <v>478</v>
      </c>
      <c r="C24" s="352"/>
      <c r="D24" s="352"/>
      <c r="E24" s="352"/>
      <c r="F24" s="352"/>
      <c r="G24" s="352"/>
      <c r="H24" s="352"/>
      <c r="I24" s="352"/>
      <c r="J24" s="352"/>
      <c r="K24" s="352"/>
      <c r="L24" s="352"/>
      <c r="M24" s="352"/>
      <c r="N24" s="352"/>
      <c r="O24" s="352"/>
      <c r="P24" s="352"/>
      <c r="Q24" s="352"/>
      <c r="R24" s="352"/>
      <c r="S24" s="352"/>
      <c r="T24" s="352"/>
      <c r="U24" s="375"/>
      <c r="V24" s="434"/>
      <c r="W24" s="434"/>
      <c r="X24" s="434"/>
      <c r="Y24" s="434"/>
      <c r="Z24" s="434"/>
      <c r="AA24" s="434"/>
      <c r="AB24" s="434"/>
      <c r="AC24" s="434"/>
      <c r="AD24" s="434"/>
      <c r="AE24" s="434"/>
      <c r="AF24" s="434"/>
      <c r="AG24" s="434"/>
      <c r="AH24" s="434"/>
      <c r="AI24" s="434"/>
      <c r="AJ24" s="434"/>
    </row>
    <row r="25" spans="1:36">
      <c r="A25" s="543"/>
      <c r="B25" s="407" t="s">
        <v>479</v>
      </c>
      <c r="C25" s="352"/>
      <c r="D25" s="352"/>
      <c r="E25" s="352"/>
      <c r="F25" s="352"/>
      <c r="G25" s="352"/>
      <c r="H25" s="352"/>
      <c r="I25" s="352"/>
      <c r="J25" s="352"/>
      <c r="K25" s="352"/>
      <c r="L25" s="352"/>
      <c r="M25" s="352"/>
      <c r="N25" s="352"/>
      <c r="O25" s="352"/>
      <c r="P25" s="352"/>
      <c r="Q25" s="352"/>
      <c r="R25" s="352"/>
      <c r="S25" s="352"/>
      <c r="T25" s="352"/>
      <c r="U25" s="375"/>
      <c r="V25" s="434"/>
      <c r="W25" s="434"/>
      <c r="X25" s="434"/>
      <c r="Y25" s="434"/>
      <c r="Z25" s="434"/>
      <c r="AA25" s="434"/>
      <c r="AB25" s="434"/>
      <c r="AC25" s="434"/>
      <c r="AD25" s="434"/>
      <c r="AE25" s="434"/>
      <c r="AF25" s="434"/>
      <c r="AG25" s="434"/>
      <c r="AH25" s="434"/>
      <c r="AI25" s="434"/>
      <c r="AJ25" s="434"/>
    </row>
    <row r="26" spans="1:36">
      <c r="A26" s="543"/>
      <c r="B26" s="407" t="s">
        <v>480</v>
      </c>
      <c r="C26" s="352"/>
      <c r="D26" s="352"/>
      <c r="E26" s="352"/>
      <c r="F26" s="352"/>
      <c r="G26" s="352"/>
      <c r="H26" s="352"/>
      <c r="I26" s="352"/>
      <c r="J26" s="352"/>
      <c r="K26" s="352"/>
      <c r="L26" s="352"/>
      <c r="M26" s="352"/>
      <c r="N26" s="352"/>
      <c r="O26" s="352"/>
      <c r="P26" s="352"/>
      <c r="Q26" s="352"/>
      <c r="R26" s="352"/>
      <c r="S26" s="352"/>
      <c r="T26" s="352"/>
      <c r="U26" s="375"/>
      <c r="V26" s="434"/>
      <c r="W26" s="434"/>
      <c r="X26" s="434"/>
      <c r="Y26" s="434"/>
      <c r="Z26" s="434"/>
      <c r="AA26" s="434"/>
      <c r="AB26" s="434"/>
      <c r="AC26" s="434"/>
      <c r="AD26" s="434"/>
      <c r="AE26" s="434"/>
      <c r="AF26" s="434"/>
      <c r="AG26" s="434"/>
      <c r="AH26" s="434"/>
      <c r="AI26" s="434"/>
      <c r="AJ26" s="434"/>
    </row>
    <row r="27" spans="1:36">
      <c r="A27" s="543"/>
      <c r="B27" s="407" t="s">
        <v>481</v>
      </c>
      <c r="C27" s="352"/>
      <c r="D27" s="352"/>
      <c r="E27" s="352"/>
      <c r="F27" s="352"/>
      <c r="G27" s="352"/>
      <c r="H27" s="352"/>
      <c r="I27" s="352"/>
      <c r="J27" s="352"/>
      <c r="K27" s="352"/>
      <c r="L27" s="352"/>
      <c r="M27" s="352"/>
      <c r="N27" s="352"/>
      <c r="O27" s="352"/>
      <c r="P27" s="352"/>
      <c r="Q27" s="352"/>
      <c r="R27" s="352"/>
      <c r="S27" s="352"/>
      <c r="T27" s="352"/>
      <c r="U27" s="375"/>
      <c r="V27" s="434"/>
      <c r="W27" s="434"/>
      <c r="X27" s="434"/>
      <c r="Y27" s="434"/>
      <c r="Z27" s="434"/>
      <c r="AA27" s="434"/>
      <c r="AB27" s="434"/>
      <c r="AC27" s="434"/>
      <c r="AD27" s="434"/>
      <c r="AE27" s="434"/>
      <c r="AF27" s="434"/>
      <c r="AG27" s="434"/>
      <c r="AH27" s="434"/>
      <c r="AI27" s="434"/>
      <c r="AJ27" s="434"/>
    </row>
    <row r="28" spans="1:36" ht="24">
      <c r="A28" s="543"/>
      <c r="B28" s="415" t="s">
        <v>459</v>
      </c>
      <c r="C28" s="352"/>
      <c r="D28" s="352"/>
      <c r="E28" s="352"/>
      <c r="F28" s="352"/>
      <c r="G28" s="352"/>
      <c r="H28" s="352"/>
      <c r="I28" s="352"/>
      <c r="J28" s="352"/>
      <c r="K28" s="352"/>
      <c r="L28" s="352"/>
      <c r="M28" s="352"/>
      <c r="N28" s="352"/>
      <c r="O28" s="352"/>
      <c r="P28" s="352"/>
      <c r="Q28" s="352"/>
      <c r="R28" s="352"/>
      <c r="S28" s="352"/>
      <c r="T28" s="352"/>
      <c r="U28" s="375"/>
      <c r="V28" s="434"/>
      <c r="W28" s="434"/>
      <c r="X28" s="434"/>
      <c r="Y28" s="434"/>
      <c r="Z28" s="434"/>
      <c r="AA28" s="434"/>
      <c r="AB28" s="434"/>
      <c r="AC28" s="434"/>
      <c r="AD28" s="434"/>
      <c r="AE28" s="434"/>
      <c r="AF28" s="434"/>
      <c r="AG28" s="434"/>
      <c r="AH28" s="434"/>
      <c r="AI28" s="434"/>
      <c r="AJ28" s="434"/>
    </row>
    <row r="29" spans="1:36" ht="24">
      <c r="A29" s="544"/>
      <c r="B29" s="415" t="s">
        <v>459</v>
      </c>
      <c r="C29" s="352"/>
      <c r="D29" s="352"/>
      <c r="E29" s="352"/>
      <c r="F29" s="352"/>
      <c r="G29" s="352"/>
      <c r="H29" s="352"/>
      <c r="I29" s="352"/>
      <c r="J29" s="352"/>
      <c r="K29" s="352"/>
      <c r="L29" s="352"/>
      <c r="M29" s="352"/>
      <c r="N29" s="352"/>
      <c r="O29" s="352"/>
      <c r="P29" s="352"/>
      <c r="Q29" s="352"/>
      <c r="R29" s="352"/>
      <c r="S29" s="352"/>
      <c r="T29" s="352"/>
      <c r="U29" s="375"/>
      <c r="V29" s="434"/>
      <c r="W29" s="434"/>
      <c r="X29" s="434"/>
      <c r="Y29" s="434"/>
      <c r="Z29" s="434"/>
      <c r="AA29" s="434"/>
      <c r="AB29" s="434"/>
      <c r="AC29" s="434"/>
      <c r="AD29" s="434"/>
      <c r="AE29" s="434"/>
      <c r="AF29" s="434"/>
      <c r="AG29" s="434"/>
      <c r="AH29" s="434"/>
      <c r="AI29" s="434"/>
      <c r="AJ29" s="434"/>
    </row>
    <row r="30" spans="1:36" ht="14.1" customHeight="1">
      <c r="A30" s="414" t="s">
        <v>466</v>
      </c>
      <c r="B30" s="352"/>
      <c r="C30" s="352"/>
      <c r="D30" s="352"/>
      <c r="E30" s="352"/>
      <c r="F30" s="352"/>
      <c r="G30" s="352"/>
      <c r="H30" s="352"/>
      <c r="I30" s="352"/>
      <c r="J30" s="352"/>
      <c r="K30" s="352"/>
      <c r="L30" s="352"/>
      <c r="M30" s="352"/>
      <c r="N30" s="352"/>
      <c r="O30" s="352"/>
      <c r="P30" s="352"/>
      <c r="Q30" s="352"/>
      <c r="R30" s="352"/>
      <c r="S30" s="352"/>
      <c r="T30" s="352"/>
      <c r="U30" s="375"/>
      <c r="V30" s="434"/>
      <c r="W30" s="434"/>
      <c r="X30" s="434"/>
      <c r="Y30" s="434"/>
      <c r="Z30" s="434"/>
      <c r="AA30" s="434"/>
      <c r="AB30" s="434"/>
      <c r="AC30" s="434"/>
      <c r="AD30" s="434"/>
      <c r="AE30" s="434"/>
      <c r="AF30" s="434"/>
      <c r="AG30" s="434"/>
      <c r="AH30" s="434"/>
      <c r="AI30" s="434"/>
      <c r="AJ30" s="434"/>
    </row>
    <row r="31" spans="1:36">
      <c r="A31" s="414" t="s">
        <v>467</v>
      </c>
      <c r="B31" s="352"/>
      <c r="C31" s="352"/>
      <c r="D31" s="352"/>
      <c r="E31" s="352"/>
      <c r="F31" s="352"/>
      <c r="G31" s="352"/>
      <c r="H31" s="352"/>
      <c r="I31" s="352"/>
      <c r="J31" s="352"/>
      <c r="K31" s="352"/>
      <c r="L31" s="352"/>
      <c r="M31" s="352"/>
      <c r="N31" s="352"/>
      <c r="O31" s="352"/>
      <c r="P31" s="352"/>
      <c r="Q31" s="352"/>
      <c r="R31" s="352"/>
      <c r="S31" s="352"/>
      <c r="T31" s="352"/>
      <c r="U31" s="375"/>
      <c r="V31" s="434"/>
      <c r="W31" s="434"/>
      <c r="X31" s="434"/>
      <c r="Y31" s="434"/>
      <c r="Z31" s="434"/>
      <c r="AA31" s="434"/>
      <c r="AB31" s="434"/>
      <c r="AC31" s="434"/>
      <c r="AD31" s="434"/>
      <c r="AE31" s="434"/>
      <c r="AF31" s="434"/>
      <c r="AG31" s="434"/>
      <c r="AH31" s="434"/>
      <c r="AI31" s="434"/>
      <c r="AJ31" s="434"/>
    </row>
    <row r="32" spans="1:36">
      <c r="A32" s="414" t="s">
        <v>472</v>
      </c>
      <c r="B32" s="352"/>
      <c r="C32" s="352"/>
      <c r="D32" s="352"/>
      <c r="E32" s="352"/>
      <c r="F32" s="352"/>
      <c r="G32" s="352"/>
      <c r="H32" s="352"/>
      <c r="I32" s="352"/>
      <c r="J32" s="352"/>
      <c r="K32" s="352"/>
      <c r="L32" s="352"/>
      <c r="M32" s="352"/>
      <c r="N32" s="352"/>
      <c r="O32" s="352"/>
      <c r="P32" s="352"/>
      <c r="Q32" s="352"/>
      <c r="R32" s="352"/>
      <c r="S32" s="352"/>
      <c r="T32" s="352"/>
      <c r="U32" s="375"/>
      <c r="V32" s="434"/>
      <c r="W32" s="434"/>
      <c r="X32" s="434"/>
      <c r="Y32" s="434"/>
      <c r="Z32" s="434"/>
      <c r="AA32" s="434"/>
      <c r="AB32" s="434"/>
      <c r="AC32" s="434"/>
      <c r="AD32" s="434"/>
      <c r="AE32" s="434"/>
      <c r="AF32" s="434"/>
      <c r="AG32" s="434"/>
      <c r="AH32" s="434"/>
      <c r="AI32" s="434"/>
      <c r="AJ32" s="434"/>
    </row>
    <row r="33" spans="1:36">
      <c r="A33" s="415" t="s">
        <v>508</v>
      </c>
      <c r="B33" s="352"/>
      <c r="C33" s="352"/>
      <c r="D33" s="362"/>
      <c r="E33" s="362"/>
      <c r="F33" s="362"/>
      <c r="G33" s="362"/>
      <c r="H33" s="362"/>
      <c r="I33" s="362"/>
      <c r="J33" s="362"/>
      <c r="K33" s="362"/>
      <c r="L33" s="362"/>
      <c r="M33" s="362"/>
      <c r="N33" s="362"/>
      <c r="O33" s="362"/>
      <c r="P33" s="362"/>
      <c r="Q33" s="362"/>
      <c r="R33" s="362"/>
      <c r="S33" s="362"/>
      <c r="T33" s="362"/>
      <c r="U33" s="375"/>
      <c r="V33" s="434"/>
      <c r="W33" s="434"/>
      <c r="X33" s="434"/>
      <c r="Y33" s="434"/>
      <c r="Z33" s="434"/>
      <c r="AA33" s="434"/>
      <c r="AB33" s="434"/>
      <c r="AC33" s="434"/>
      <c r="AD33" s="434"/>
      <c r="AE33" s="434"/>
      <c r="AF33" s="434"/>
      <c r="AG33" s="434"/>
      <c r="AH33" s="434"/>
      <c r="AI33" s="434"/>
      <c r="AJ33" s="434"/>
    </row>
    <row r="34" spans="1:36">
      <c r="A34" s="415" t="s">
        <v>459</v>
      </c>
      <c r="B34" s="352"/>
      <c r="C34" s="352"/>
      <c r="D34" s="362"/>
      <c r="E34" s="362"/>
      <c r="F34" s="362"/>
      <c r="G34" s="362"/>
      <c r="H34" s="362"/>
      <c r="I34" s="362"/>
      <c r="J34" s="362"/>
      <c r="K34" s="362"/>
      <c r="L34" s="362"/>
      <c r="M34" s="362"/>
      <c r="N34" s="362"/>
      <c r="O34" s="362"/>
      <c r="P34" s="362"/>
      <c r="Q34" s="362"/>
      <c r="R34" s="362"/>
      <c r="S34" s="362"/>
      <c r="T34" s="362"/>
      <c r="U34" s="375"/>
      <c r="V34" s="434"/>
      <c r="W34" s="434"/>
      <c r="X34" s="434"/>
      <c r="Y34" s="434"/>
      <c r="Z34" s="434"/>
      <c r="AA34" s="434"/>
      <c r="AB34" s="434"/>
      <c r="AC34" s="434"/>
      <c r="AD34" s="434"/>
      <c r="AE34" s="434"/>
      <c r="AF34" s="434"/>
      <c r="AG34" s="434"/>
      <c r="AH34" s="434"/>
      <c r="AI34" s="434"/>
      <c r="AJ34" s="434"/>
    </row>
    <row r="35" spans="1:36">
      <c r="A35" s="415" t="s">
        <v>459</v>
      </c>
      <c r="B35" s="352"/>
      <c r="C35" s="352"/>
      <c r="D35" s="362"/>
      <c r="E35" s="362"/>
      <c r="F35" s="362"/>
      <c r="G35" s="362"/>
      <c r="H35" s="362"/>
      <c r="I35" s="362"/>
      <c r="J35" s="362"/>
      <c r="K35" s="362"/>
      <c r="L35" s="362"/>
      <c r="M35" s="362"/>
      <c r="N35" s="362"/>
      <c r="O35" s="362"/>
      <c r="P35" s="362"/>
      <c r="Q35" s="362"/>
      <c r="R35" s="362"/>
      <c r="S35" s="362"/>
      <c r="T35" s="362"/>
      <c r="U35" s="375"/>
      <c r="V35" s="434"/>
      <c r="W35" s="434"/>
      <c r="X35" s="434"/>
      <c r="Y35" s="434"/>
      <c r="Z35" s="434"/>
      <c r="AA35" s="434"/>
      <c r="AB35" s="434"/>
      <c r="AC35" s="434"/>
      <c r="AD35" s="434"/>
      <c r="AE35" s="434"/>
      <c r="AF35" s="434"/>
      <c r="AG35" s="434"/>
      <c r="AH35" s="434"/>
      <c r="AI35" s="434"/>
      <c r="AJ35" s="434"/>
    </row>
    <row r="36" spans="1:36">
      <c r="A36" s="415" t="s">
        <v>459</v>
      </c>
      <c r="B36" s="352"/>
      <c r="C36" s="352"/>
      <c r="D36" s="362"/>
      <c r="E36" s="362"/>
      <c r="F36" s="362"/>
      <c r="G36" s="362"/>
      <c r="H36" s="362"/>
      <c r="I36" s="362"/>
      <c r="J36" s="362"/>
      <c r="K36" s="362"/>
      <c r="L36" s="362"/>
      <c r="M36" s="362"/>
      <c r="N36" s="362"/>
      <c r="O36" s="362"/>
      <c r="P36" s="362"/>
      <c r="Q36" s="362"/>
      <c r="R36" s="362"/>
      <c r="S36" s="362"/>
      <c r="T36" s="362"/>
      <c r="U36" s="375"/>
      <c r="V36" s="434"/>
      <c r="W36" s="434"/>
      <c r="X36" s="434"/>
      <c r="Y36" s="434"/>
      <c r="Z36" s="434"/>
      <c r="AA36" s="434"/>
      <c r="AB36" s="434"/>
      <c r="AC36" s="434"/>
      <c r="AD36" s="434"/>
      <c r="AE36" s="434"/>
      <c r="AF36" s="434"/>
      <c r="AG36" s="434"/>
      <c r="AH36" s="434"/>
      <c r="AI36" s="434"/>
      <c r="AJ36" s="434"/>
    </row>
    <row r="37" spans="1:36">
      <c r="A37" s="415" t="s">
        <v>459</v>
      </c>
      <c r="B37" s="352"/>
      <c r="C37" s="352"/>
      <c r="D37" s="362"/>
      <c r="E37" s="362"/>
      <c r="F37" s="362"/>
      <c r="G37" s="362"/>
      <c r="H37" s="362"/>
      <c r="I37" s="362"/>
      <c r="J37" s="362"/>
      <c r="K37" s="362"/>
      <c r="L37" s="362"/>
      <c r="M37" s="362"/>
      <c r="N37" s="362"/>
      <c r="O37" s="362"/>
      <c r="P37" s="362"/>
      <c r="Q37" s="362"/>
      <c r="R37" s="362"/>
      <c r="S37" s="362"/>
      <c r="T37" s="362"/>
      <c r="U37" s="375"/>
      <c r="V37" s="434"/>
      <c r="W37" s="434"/>
      <c r="X37" s="434"/>
      <c r="Y37" s="434"/>
      <c r="Z37" s="434"/>
      <c r="AA37" s="434"/>
      <c r="AB37" s="434"/>
      <c r="AC37" s="434"/>
      <c r="AD37" s="434"/>
      <c r="AE37" s="434"/>
      <c r="AF37" s="434"/>
      <c r="AG37" s="434"/>
      <c r="AH37" s="434"/>
      <c r="AI37" s="434"/>
      <c r="AJ37" s="434"/>
    </row>
    <row r="38" spans="1:36">
      <c r="A38" s="415" t="s">
        <v>459</v>
      </c>
      <c r="B38" s="352"/>
      <c r="C38" s="352"/>
      <c r="D38" s="362"/>
      <c r="E38" s="362"/>
      <c r="F38" s="362"/>
      <c r="G38" s="362"/>
      <c r="H38" s="362"/>
      <c r="I38" s="362"/>
      <c r="J38" s="362"/>
      <c r="K38" s="362"/>
      <c r="L38" s="362"/>
      <c r="M38" s="362"/>
      <c r="N38" s="362"/>
      <c r="O38" s="362"/>
      <c r="P38" s="362"/>
      <c r="Q38" s="362"/>
      <c r="R38" s="362"/>
      <c r="S38" s="362"/>
      <c r="T38" s="362"/>
      <c r="U38" s="375"/>
      <c r="V38" s="434"/>
      <c r="W38" s="434"/>
      <c r="X38" s="434"/>
      <c r="Y38" s="434"/>
      <c r="Z38" s="434"/>
      <c r="AA38" s="434"/>
      <c r="AB38" s="434"/>
      <c r="AC38" s="434"/>
      <c r="AD38" s="434"/>
      <c r="AE38" s="434"/>
      <c r="AF38" s="434"/>
      <c r="AG38" s="434"/>
      <c r="AH38" s="434"/>
      <c r="AI38" s="434"/>
      <c r="AJ38" s="434"/>
    </row>
    <row r="39" spans="1:36">
      <c r="A39" s="415" t="s">
        <v>459</v>
      </c>
      <c r="B39" s="352"/>
      <c r="C39" s="352"/>
      <c r="D39" s="362"/>
      <c r="E39" s="362"/>
      <c r="F39" s="362"/>
      <c r="G39" s="362"/>
      <c r="H39" s="362"/>
      <c r="I39" s="362"/>
      <c r="J39" s="362"/>
      <c r="K39" s="362"/>
      <c r="L39" s="362"/>
      <c r="M39" s="362"/>
      <c r="N39" s="362"/>
      <c r="O39" s="362"/>
      <c r="P39" s="362"/>
      <c r="Q39" s="362"/>
      <c r="R39" s="362"/>
      <c r="S39" s="362"/>
      <c r="T39" s="362"/>
      <c r="U39" s="375"/>
      <c r="V39" s="434"/>
      <c r="W39" s="434"/>
      <c r="X39" s="434"/>
      <c r="Y39" s="434"/>
      <c r="Z39" s="434"/>
      <c r="AA39" s="434"/>
      <c r="AB39" s="434"/>
      <c r="AC39" s="434"/>
      <c r="AD39" s="434"/>
      <c r="AE39" s="434"/>
      <c r="AF39" s="434"/>
      <c r="AG39" s="434"/>
      <c r="AH39" s="434"/>
      <c r="AI39" s="434"/>
      <c r="AJ39" s="434"/>
    </row>
    <row r="40" spans="1:36">
      <c r="A40" s="415" t="s">
        <v>459</v>
      </c>
      <c r="B40" s="352"/>
      <c r="C40" s="352"/>
      <c r="D40" s="362"/>
      <c r="E40" s="362"/>
      <c r="F40" s="362"/>
      <c r="G40" s="362"/>
      <c r="H40" s="362"/>
      <c r="I40" s="362"/>
      <c r="J40" s="362"/>
      <c r="K40" s="362"/>
      <c r="L40" s="362"/>
      <c r="M40" s="362"/>
      <c r="N40" s="362"/>
      <c r="O40" s="362"/>
      <c r="P40" s="362"/>
      <c r="Q40" s="362"/>
      <c r="R40" s="362"/>
      <c r="S40" s="362"/>
      <c r="T40" s="362"/>
      <c r="U40" s="375"/>
      <c r="V40" s="434"/>
      <c r="W40" s="434"/>
      <c r="X40" s="434"/>
      <c r="Y40" s="434"/>
      <c r="Z40" s="434"/>
      <c r="AA40" s="434"/>
      <c r="AB40" s="434"/>
      <c r="AC40" s="434"/>
      <c r="AD40" s="434"/>
      <c r="AE40" s="434"/>
      <c r="AF40" s="434"/>
      <c r="AG40" s="434"/>
      <c r="AH40" s="434"/>
      <c r="AI40" s="434"/>
      <c r="AJ40" s="434"/>
    </row>
    <row r="41" spans="1:36">
      <c r="A41" s="456" t="s">
        <v>413</v>
      </c>
      <c r="B41" s="369"/>
      <c r="C41" s="369"/>
      <c r="D41" s="379"/>
      <c r="E41" s="379"/>
      <c r="F41" s="379"/>
      <c r="G41" s="379"/>
      <c r="H41" s="379"/>
      <c r="I41" s="379"/>
      <c r="J41" s="379"/>
      <c r="K41" s="379"/>
      <c r="L41" s="379"/>
      <c r="M41" s="379"/>
      <c r="N41" s="379"/>
      <c r="O41" s="379"/>
      <c r="P41" s="379"/>
      <c r="Q41" s="379"/>
      <c r="R41" s="379"/>
      <c r="S41" s="379"/>
      <c r="T41" s="379"/>
      <c r="U41" s="376"/>
      <c r="V41" s="434"/>
      <c r="W41" s="434"/>
      <c r="X41" s="434"/>
      <c r="Y41" s="434"/>
      <c r="Z41" s="434"/>
      <c r="AA41" s="434"/>
      <c r="AB41" s="434"/>
      <c r="AC41" s="434"/>
      <c r="AD41" s="434"/>
      <c r="AE41" s="434"/>
      <c r="AF41" s="434"/>
      <c r="AG41" s="434"/>
      <c r="AH41" s="434"/>
      <c r="AI41" s="434"/>
      <c r="AJ41" s="434"/>
    </row>
    <row r="42" spans="1:36">
      <c r="A42" s="458" t="s">
        <v>76</v>
      </c>
      <c r="B42" s="447"/>
      <c r="C42" s="447"/>
      <c r="D42" s="447"/>
      <c r="E42" s="447"/>
      <c r="F42" s="447"/>
      <c r="G42" s="447"/>
      <c r="H42" s="447"/>
      <c r="I42" s="447"/>
      <c r="J42" s="447"/>
      <c r="K42" s="447"/>
      <c r="L42" s="447"/>
      <c r="M42" s="447"/>
      <c r="N42" s="447"/>
      <c r="O42" s="447"/>
      <c r="P42" s="447"/>
      <c r="Q42" s="447"/>
      <c r="R42" s="447"/>
      <c r="S42" s="447"/>
      <c r="T42" s="447"/>
      <c r="U42" s="454"/>
      <c r="V42" s="459"/>
      <c r="W42" s="459"/>
      <c r="X42" s="459"/>
      <c r="Y42" s="459"/>
      <c r="Z42" s="459"/>
      <c r="AA42" s="459"/>
      <c r="AB42" s="459"/>
      <c r="AC42" s="459"/>
      <c r="AD42" s="459"/>
      <c r="AE42" s="459"/>
      <c r="AF42" s="459"/>
      <c r="AG42" s="459"/>
      <c r="AH42" s="459"/>
      <c r="AI42" s="459"/>
      <c r="AJ42" s="460"/>
    </row>
    <row r="43" spans="1:36">
      <c r="A43" s="548" t="s">
        <v>68</v>
      </c>
      <c r="B43" s="535"/>
      <c r="C43" s="535"/>
      <c r="D43" s="535"/>
      <c r="E43" s="535"/>
      <c r="F43" s="535"/>
      <c r="G43" s="535"/>
      <c r="H43" s="535"/>
      <c r="I43" s="535"/>
      <c r="J43" s="535"/>
      <c r="K43" s="535"/>
      <c r="L43" s="535"/>
      <c r="M43" s="535"/>
      <c r="N43" s="535"/>
      <c r="O43" s="535"/>
      <c r="P43" s="535"/>
      <c r="Q43" s="535"/>
      <c r="R43" s="535"/>
      <c r="S43" s="535"/>
      <c r="T43" s="535"/>
      <c r="U43" s="535"/>
      <c r="V43" s="535"/>
      <c r="W43" s="535"/>
      <c r="X43" s="535"/>
      <c r="Y43" s="535"/>
      <c r="Z43" s="535"/>
      <c r="AA43" s="535"/>
      <c r="AB43" s="535"/>
      <c r="AC43" s="535"/>
      <c r="AD43" s="535"/>
      <c r="AE43" s="535"/>
      <c r="AF43" s="535"/>
      <c r="AG43" s="535"/>
      <c r="AH43" s="535"/>
      <c r="AI43" s="535"/>
      <c r="AJ43" s="549"/>
    </row>
    <row r="44" spans="1:36">
      <c r="A44" s="545" t="s">
        <v>475</v>
      </c>
      <c r="B44" s="407" t="s">
        <v>478</v>
      </c>
      <c r="C44" s="352"/>
      <c r="D44" s="352"/>
      <c r="E44" s="352"/>
      <c r="F44" s="352"/>
      <c r="G44" s="352"/>
      <c r="H44" s="352"/>
      <c r="I44" s="352"/>
      <c r="J44" s="352"/>
      <c r="K44" s="352"/>
      <c r="L44" s="352"/>
      <c r="M44" s="352"/>
      <c r="N44" s="352"/>
      <c r="O44" s="352"/>
      <c r="P44" s="352"/>
      <c r="Q44" s="352"/>
      <c r="R44" s="352"/>
      <c r="S44" s="352"/>
      <c r="T44" s="352"/>
      <c r="U44" s="375"/>
      <c r="V44" s="434"/>
      <c r="W44" s="434"/>
      <c r="X44" s="434"/>
      <c r="Y44" s="434"/>
      <c r="Z44" s="434"/>
      <c r="AA44" s="434"/>
      <c r="AB44" s="434"/>
      <c r="AC44" s="434"/>
      <c r="AD44" s="434"/>
      <c r="AE44" s="434"/>
      <c r="AF44" s="434"/>
      <c r="AG44" s="434"/>
      <c r="AH44" s="434"/>
      <c r="AI44" s="434"/>
      <c r="AJ44" s="434"/>
    </row>
    <row r="45" spans="1:36">
      <c r="A45" s="546"/>
      <c r="B45" s="407" t="s">
        <v>479</v>
      </c>
      <c r="C45" s="352"/>
      <c r="D45" s="352"/>
      <c r="E45" s="352"/>
      <c r="F45" s="352"/>
      <c r="G45" s="352"/>
      <c r="H45" s="352"/>
      <c r="I45" s="352"/>
      <c r="J45" s="352"/>
      <c r="K45" s="352"/>
      <c r="L45" s="352"/>
      <c r="M45" s="352"/>
      <c r="N45" s="352"/>
      <c r="O45" s="352"/>
      <c r="P45" s="352"/>
      <c r="Q45" s="352"/>
      <c r="R45" s="352"/>
      <c r="S45" s="352"/>
      <c r="T45" s="352"/>
      <c r="U45" s="375"/>
      <c r="V45" s="434"/>
      <c r="W45" s="434"/>
      <c r="X45" s="434"/>
      <c r="Y45" s="434"/>
      <c r="Z45" s="434"/>
      <c r="AA45" s="434"/>
      <c r="AB45" s="434"/>
      <c r="AC45" s="434"/>
      <c r="AD45" s="434"/>
      <c r="AE45" s="434"/>
      <c r="AF45" s="434"/>
      <c r="AG45" s="434"/>
      <c r="AH45" s="434"/>
      <c r="AI45" s="434"/>
      <c r="AJ45" s="434"/>
    </row>
    <row r="46" spans="1:36">
      <c r="A46" s="546"/>
      <c r="B46" s="407" t="s">
        <v>480</v>
      </c>
      <c r="C46" s="352"/>
      <c r="D46" s="352"/>
      <c r="E46" s="352"/>
      <c r="F46" s="352"/>
      <c r="G46" s="352"/>
      <c r="H46" s="352"/>
      <c r="I46" s="352"/>
      <c r="J46" s="352"/>
      <c r="K46" s="352"/>
      <c r="L46" s="352"/>
      <c r="M46" s="352"/>
      <c r="N46" s="352"/>
      <c r="O46" s="352"/>
      <c r="P46" s="352"/>
      <c r="Q46" s="352"/>
      <c r="R46" s="352"/>
      <c r="S46" s="352"/>
      <c r="T46" s="352"/>
      <c r="U46" s="375"/>
      <c r="V46" s="434"/>
      <c r="W46" s="434"/>
      <c r="X46" s="434"/>
      <c r="Y46" s="434"/>
      <c r="Z46" s="434"/>
      <c r="AA46" s="434"/>
      <c r="AB46" s="434"/>
      <c r="AC46" s="434"/>
      <c r="AD46" s="434"/>
      <c r="AE46" s="434"/>
      <c r="AF46" s="434"/>
      <c r="AG46" s="434"/>
      <c r="AH46" s="434"/>
      <c r="AI46" s="434"/>
      <c r="AJ46" s="434"/>
    </row>
    <row r="47" spans="1:36">
      <c r="A47" s="546"/>
      <c r="B47" s="407" t="s">
        <v>481</v>
      </c>
      <c r="C47" s="352"/>
      <c r="D47" s="352"/>
      <c r="E47" s="352"/>
      <c r="F47" s="352"/>
      <c r="G47" s="352"/>
      <c r="H47" s="352"/>
      <c r="I47" s="352"/>
      <c r="J47" s="352"/>
      <c r="K47" s="352"/>
      <c r="L47" s="352"/>
      <c r="M47" s="352"/>
      <c r="N47" s="352"/>
      <c r="O47" s="352"/>
      <c r="P47" s="352"/>
      <c r="Q47" s="352"/>
      <c r="R47" s="352"/>
      <c r="S47" s="352"/>
      <c r="T47" s="352"/>
      <c r="U47" s="375"/>
      <c r="V47" s="434"/>
      <c r="W47" s="434"/>
      <c r="X47" s="434"/>
      <c r="Y47" s="434"/>
      <c r="Z47" s="434"/>
      <c r="AA47" s="434"/>
      <c r="AB47" s="434"/>
      <c r="AC47" s="434"/>
      <c r="AD47" s="434"/>
      <c r="AE47" s="434"/>
      <c r="AF47" s="434"/>
      <c r="AG47" s="434"/>
      <c r="AH47" s="434"/>
      <c r="AI47" s="434"/>
      <c r="AJ47" s="434"/>
    </row>
    <row r="48" spans="1:36" ht="24">
      <c r="A48" s="546"/>
      <c r="B48" s="415" t="s">
        <v>459</v>
      </c>
      <c r="C48" s="352"/>
      <c r="D48" s="352"/>
      <c r="E48" s="352"/>
      <c r="F48" s="352"/>
      <c r="G48" s="352"/>
      <c r="H48" s="352"/>
      <c r="I48" s="352"/>
      <c r="J48" s="352"/>
      <c r="K48" s="352"/>
      <c r="L48" s="352"/>
      <c r="M48" s="352"/>
      <c r="N48" s="352"/>
      <c r="O48" s="352"/>
      <c r="P48" s="352"/>
      <c r="Q48" s="352"/>
      <c r="R48" s="352"/>
      <c r="S48" s="352"/>
      <c r="T48" s="352"/>
      <c r="U48" s="375"/>
      <c r="V48" s="434"/>
      <c r="W48" s="434"/>
      <c r="X48" s="434"/>
      <c r="Y48" s="434"/>
      <c r="Z48" s="434"/>
      <c r="AA48" s="434"/>
      <c r="AB48" s="434"/>
      <c r="AC48" s="434"/>
      <c r="AD48" s="434"/>
      <c r="AE48" s="434"/>
      <c r="AF48" s="434"/>
      <c r="AG48" s="434"/>
      <c r="AH48" s="434"/>
      <c r="AI48" s="434"/>
      <c r="AJ48" s="434"/>
    </row>
    <row r="49" spans="1:36" ht="24">
      <c r="A49" s="547"/>
      <c r="B49" s="415" t="s">
        <v>459</v>
      </c>
      <c r="C49" s="352"/>
      <c r="D49" s="352"/>
      <c r="E49" s="352"/>
      <c r="F49" s="352"/>
      <c r="G49" s="352"/>
      <c r="H49" s="352"/>
      <c r="I49" s="352"/>
      <c r="J49" s="352"/>
      <c r="K49" s="352"/>
      <c r="L49" s="352"/>
      <c r="M49" s="352"/>
      <c r="N49" s="352"/>
      <c r="O49" s="352"/>
      <c r="P49" s="352"/>
      <c r="Q49" s="352"/>
      <c r="R49" s="352"/>
      <c r="S49" s="352"/>
      <c r="T49" s="352"/>
      <c r="U49" s="375"/>
      <c r="V49" s="434"/>
      <c r="W49" s="434"/>
      <c r="X49" s="434"/>
      <c r="Y49" s="434"/>
      <c r="Z49" s="434"/>
      <c r="AA49" s="434"/>
      <c r="AB49" s="434"/>
      <c r="AC49" s="434"/>
      <c r="AD49" s="434"/>
      <c r="AE49" s="434"/>
      <c r="AF49" s="434"/>
      <c r="AG49" s="434"/>
      <c r="AH49" s="434"/>
      <c r="AI49" s="434"/>
      <c r="AJ49" s="434"/>
    </row>
    <row r="50" spans="1:36">
      <c r="A50" s="539" t="s">
        <v>476</v>
      </c>
      <c r="B50" s="407" t="s">
        <v>478</v>
      </c>
      <c r="C50" s="352"/>
      <c r="D50" s="352"/>
      <c r="E50" s="352"/>
      <c r="F50" s="352"/>
      <c r="G50" s="352"/>
      <c r="H50" s="352"/>
      <c r="I50" s="352"/>
      <c r="J50" s="352"/>
      <c r="K50" s="352"/>
      <c r="L50" s="352"/>
      <c r="M50" s="352"/>
      <c r="N50" s="352"/>
      <c r="O50" s="352"/>
      <c r="P50" s="352"/>
      <c r="Q50" s="352"/>
      <c r="R50" s="352"/>
      <c r="S50" s="352"/>
      <c r="T50" s="352"/>
      <c r="U50" s="375"/>
      <c r="V50" s="434"/>
      <c r="W50" s="434"/>
      <c r="X50" s="434"/>
      <c r="Y50" s="434"/>
      <c r="Z50" s="434"/>
      <c r="AA50" s="434"/>
      <c r="AB50" s="434"/>
      <c r="AC50" s="434"/>
      <c r="AD50" s="434"/>
      <c r="AE50" s="434"/>
      <c r="AF50" s="434"/>
      <c r="AG50" s="434"/>
      <c r="AH50" s="434"/>
      <c r="AI50" s="434"/>
      <c r="AJ50" s="434"/>
    </row>
    <row r="51" spans="1:36">
      <c r="A51" s="540"/>
      <c r="B51" s="407" t="s">
        <v>479</v>
      </c>
      <c r="C51" s="352"/>
      <c r="D51" s="352"/>
      <c r="E51" s="352"/>
      <c r="F51" s="352"/>
      <c r="G51" s="352"/>
      <c r="H51" s="352"/>
      <c r="I51" s="352"/>
      <c r="J51" s="352"/>
      <c r="K51" s="352"/>
      <c r="L51" s="352"/>
      <c r="M51" s="352"/>
      <c r="N51" s="352"/>
      <c r="O51" s="352"/>
      <c r="P51" s="352"/>
      <c r="Q51" s="352"/>
      <c r="R51" s="352"/>
      <c r="S51" s="352"/>
      <c r="T51" s="352"/>
      <c r="U51" s="375"/>
      <c r="V51" s="434"/>
      <c r="W51" s="434"/>
      <c r="X51" s="434"/>
      <c r="Y51" s="434"/>
      <c r="Z51" s="434"/>
      <c r="AA51" s="434"/>
      <c r="AB51" s="434"/>
      <c r="AC51" s="434"/>
      <c r="AD51" s="434"/>
      <c r="AE51" s="434"/>
      <c r="AF51" s="434"/>
      <c r="AG51" s="434"/>
      <c r="AH51" s="434"/>
      <c r="AI51" s="434"/>
      <c r="AJ51" s="434"/>
    </row>
    <row r="52" spans="1:36">
      <c r="A52" s="540"/>
      <c r="B52" s="407" t="s">
        <v>480</v>
      </c>
      <c r="C52" s="352"/>
      <c r="D52" s="352"/>
      <c r="E52" s="352"/>
      <c r="F52" s="352"/>
      <c r="G52" s="352"/>
      <c r="H52" s="352"/>
      <c r="I52" s="352"/>
      <c r="J52" s="352"/>
      <c r="K52" s="352"/>
      <c r="L52" s="352"/>
      <c r="M52" s="352"/>
      <c r="N52" s="352"/>
      <c r="O52" s="352"/>
      <c r="P52" s="352"/>
      <c r="Q52" s="352"/>
      <c r="R52" s="352"/>
      <c r="S52" s="352"/>
      <c r="T52" s="352"/>
      <c r="U52" s="375"/>
      <c r="V52" s="434"/>
      <c r="W52" s="434"/>
      <c r="X52" s="434"/>
      <c r="Y52" s="434"/>
      <c r="Z52" s="434"/>
      <c r="AA52" s="434"/>
      <c r="AB52" s="434"/>
      <c r="AC52" s="434"/>
      <c r="AD52" s="434"/>
      <c r="AE52" s="434"/>
      <c r="AF52" s="434"/>
      <c r="AG52" s="434"/>
      <c r="AH52" s="434"/>
      <c r="AI52" s="434"/>
      <c r="AJ52" s="434"/>
    </row>
    <row r="53" spans="1:36">
      <c r="A53" s="540"/>
      <c r="B53" s="407" t="s">
        <v>481</v>
      </c>
      <c r="C53" s="352"/>
      <c r="D53" s="352"/>
      <c r="E53" s="352"/>
      <c r="F53" s="352"/>
      <c r="G53" s="352"/>
      <c r="H53" s="352"/>
      <c r="I53" s="352"/>
      <c r="J53" s="352"/>
      <c r="K53" s="352"/>
      <c r="L53" s="352"/>
      <c r="M53" s="352"/>
      <c r="N53" s="352"/>
      <c r="O53" s="352"/>
      <c r="P53" s="352"/>
      <c r="Q53" s="352"/>
      <c r="R53" s="352"/>
      <c r="S53" s="352"/>
      <c r="T53" s="352"/>
      <c r="U53" s="375"/>
      <c r="V53" s="434"/>
      <c r="W53" s="434"/>
      <c r="X53" s="434"/>
      <c r="Y53" s="434"/>
      <c r="Z53" s="434"/>
      <c r="AA53" s="434"/>
      <c r="AB53" s="434"/>
      <c r="AC53" s="434"/>
      <c r="AD53" s="434"/>
      <c r="AE53" s="434"/>
      <c r="AF53" s="434"/>
      <c r="AG53" s="434"/>
      <c r="AH53" s="434"/>
      <c r="AI53" s="434"/>
      <c r="AJ53" s="434"/>
    </row>
    <row r="54" spans="1:36" ht="24">
      <c r="A54" s="540"/>
      <c r="B54" s="415" t="s">
        <v>459</v>
      </c>
      <c r="C54" s="352"/>
      <c r="D54" s="352"/>
      <c r="E54" s="352"/>
      <c r="F54" s="352"/>
      <c r="G54" s="352"/>
      <c r="H54" s="352"/>
      <c r="I54" s="352"/>
      <c r="J54" s="352"/>
      <c r="K54" s="352"/>
      <c r="L54" s="352"/>
      <c r="M54" s="352"/>
      <c r="N54" s="352"/>
      <c r="O54" s="352"/>
      <c r="P54" s="352"/>
      <c r="Q54" s="352"/>
      <c r="R54" s="352"/>
      <c r="S54" s="352"/>
      <c r="T54" s="352"/>
      <c r="U54" s="375"/>
      <c r="V54" s="434"/>
      <c r="W54" s="434"/>
      <c r="X54" s="434"/>
      <c r="Y54" s="434"/>
      <c r="Z54" s="434"/>
      <c r="AA54" s="434"/>
      <c r="AB54" s="434"/>
      <c r="AC54" s="434"/>
      <c r="AD54" s="434"/>
      <c r="AE54" s="434"/>
      <c r="AF54" s="434"/>
      <c r="AG54" s="434"/>
      <c r="AH54" s="434"/>
      <c r="AI54" s="434"/>
      <c r="AJ54" s="434"/>
    </row>
    <row r="55" spans="1:36" ht="24">
      <c r="A55" s="541"/>
      <c r="B55" s="415" t="s">
        <v>459</v>
      </c>
      <c r="C55" s="352"/>
      <c r="D55" s="352"/>
      <c r="E55" s="352"/>
      <c r="F55" s="352"/>
      <c r="G55" s="352"/>
      <c r="H55" s="352"/>
      <c r="I55" s="352"/>
      <c r="J55" s="352"/>
      <c r="K55" s="352"/>
      <c r="L55" s="352"/>
      <c r="M55" s="352"/>
      <c r="N55" s="352"/>
      <c r="O55" s="352"/>
      <c r="P55" s="352"/>
      <c r="Q55" s="352"/>
      <c r="R55" s="352"/>
      <c r="S55" s="352"/>
      <c r="T55" s="352"/>
      <c r="U55" s="375"/>
      <c r="V55" s="434"/>
      <c r="W55" s="434"/>
      <c r="X55" s="434"/>
      <c r="Y55" s="434"/>
      <c r="Z55" s="434"/>
      <c r="AA55" s="434"/>
      <c r="AB55" s="434"/>
      <c r="AC55" s="434"/>
      <c r="AD55" s="434"/>
      <c r="AE55" s="434"/>
      <c r="AF55" s="434"/>
      <c r="AG55" s="434"/>
      <c r="AH55" s="434"/>
      <c r="AI55" s="434"/>
      <c r="AJ55" s="434"/>
    </row>
    <row r="56" spans="1:36">
      <c r="A56" s="539" t="s">
        <v>477</v>
      </c>
      <c r="B56" s="407" t="s">
        <v>478</v>
      </c>
      <c r="C56" s="352"/>
      <c r="D56" s="352"/>
      <c r="E56" s="352"/>
      <c r="F56" s="352"/>
      <c r="G56" s="352"/>
      <c r="H56" s="352"/>
      <c r="I56" s="352"/>
      <c r="J56" s="352"/>
      <c r="K56" s="352"/>
      <c r="L56" s="352"/>
      <c r="M56" s="352"/>
      <c r="N56" s="352"/>
      <c r="O56" s="352"/>
      <c r="P56" s="352"/>
      <c r="Q56" s="352"/>
      <c r="R56" s="352"/>
      <c r="S56" s="352"/>
      <c r="T56" s="352"/>
      <c r="U56" s="375"/>
      <c r="V56" s="434"/>
      <c r="W56" s="434"/>
      <c r="X56" s="434"/>
      <c r="Y56" s="434"/>
      <c r="Z56" s="434"/>
      <c r="AA56" s="434"/>
      <c r="AB56" s="434"/>
      <c r="AC56" s="434"/>
      <c r="AD56" s="434"/>
      <c r="AE56" s="434"/>
      <c r="AF56" s="434"/>
      <c r="AG56" s="434"/>
      <c r="AH56" s="434"/>
      <c r="AI56" s="434"/>
      <c r="AJ56" s="434"/>
    </row>
    <row r="57" spans="1:36">
      <c r="A57" s="540"/>
      <c r="B57" s="407" t="s">
        <v>479</v>
      </c>
      <c r="C57" s="352"/>
      <c r="D57" s="352"/>
      <c r="E57" s="352"/>
      <c r="F57" s="352"/>
      <c r="G57" s="352"/>
      <c r="H57" s="352"/>
      <c r="I57" s="352"/>
      <c r="J57" s="352"/>
      <c r="K57" s="352"/>
      <c r="L57" s="352"/>
      <c r="M57" s="352"/>
      <c r="N57" s="352"/>
      <c r="O57" s="352"/>
      <c r="P57" s="352"/>
      <c r="Q57" s="352"/>
      <c r="R57" s="352"/>
      <c r="S57" s="352"/>
      <c r="T57" s="352"/>
      <c r="U57" s="375"/>
      <c r="V57" s="434"/>
      <c r="W57" s="434"/>
      <c r="X57" s="434"/>
      <c r="Y57" s="434"/>
      <c r="Z57" s="434"/>
      <c r="AA57" s="434"/>
      <c r="AB57" s="434"/>
      <c r="AC57" s="434"/>
      <c r="AD57" s="434"/>
      <c r="AE57" s="434"/>
      <c r="AF57" s="434"/>
      <c r="AG57" s="434"/>
      <c r="AH57" s="434"/>
      <c r="AI57" s="434"/>
      <c r="AJ57" s="434"/>
    </row>
    <row r="58" spans="1:36">
      <c r="A58" s="540"/>
      <c r="B58" s="407" t="s">
        <v>480</v>
      </c>
      <c r="C58" s="352"/>
      <c r="D58" s="352"/>
      <c r="E58" s="352"/>
      <c r="F58" s="352"/>
      <c r="G58" s="352"/>
      <c r="H58" s="352"/>
      <c r="I58" s="352"/>
      <c r="J58" s="352"/>
      <c r="K58" s="352"/>
      <c r="L58" s="352"/>
      <c r="M58" s="352"/>
      <c r="N58" s="352"/>
      <c r="O58" s="352"/>
      <c r="P58" s="352"/>
      <c r="Q58" s="352"/>
      <c r="R58" s="352"/>
      <c r="S58" s="352"/>
      <c r="T58" s="352"/>
      <c r="U58" s="375"/>
      <c r="V58" s="434"/>
      <c r="W58" s="434"/>
      <c r="X58" s="434"/>
      <c r="Y58" s="434"/>
      <c r="Z58" s="434"/>
      <c r="AA58" s="434"/>
      <c r="AB58" s="434"/>
      <c r="AC58" s="434"/>
      <c r="AD58" s="434"/>
      <c r="AE58" s="434"/>
      <c r="AF58" s="434"/>
      <c r="AG58" s="434"/>
      <c r="AH58" s="434"/>
      <c r="AI58" s="434"/>
      <c r="AJ58" s="434"/>
    </row>
    <row r="59" spans="1:36">
      <c r="A59" s="540"/>
      <c r="B59" s="407" t="s">
        <v>481</v>
      </c>
      <c r="C59" s="352"/>
      <c r="D59" s="352"/>
      <c r="E59" s="352"/>
      <c r="F59" s="352"/>
      <c r="G59" s="352"/>
      <c r="H59" s="352"/>
      <c r="I59" s="352"/>
      <c r="J59" s="352"/>
      <c r="K59" s="352"/>
      <c r="L59" s="352"/>
      <c r="M59" s="352"/>
      <c r="N59" s="352"/>
      <c r="O59" s="352"/>
      <c r="P59" s="352"/>
      <c r="Q59" s="352"/>
      <c r="R59" s="352"/>
      <c r="S59" s="352"/>
      <c r="T59" s="352"/>
      <c r="U59" s="375"/>
      <c r="V59" s="434"/>
      <c r="W59" s="434"/>
      <c r="X59" s="434"/>
      <c r="Y59" s="434"/>
      <c r="Z59" s="434"/>
      <c r="AA59" s="434"/>
      <c r="AB59" s="434"/>
      <c r="AC59" s="434"/>
      <c r="AD59" s="434"/>
      <c r="AE59" s="434"/>
      <c r="AF59" s="434"/>
      <c r="AG59" s="434"/>
      <c r="AH59" s="434"/>
      <c r="AI59" s="434"/>
      <c r="AJ59" s="434"/>
    </row>
    <row r="60" spans="1:36" ht="24">
      <c r="A60" s="540"/>
      <c r="B60" s="415" t="s">
        <v>459</v>
      </c>
      <c r="C60" s="352"/>
      <c r="D60" s="352"/>
      <c r="E60" s="352"/>
      <c r="F60" s="352"/>
      <c r="G60" s="352"/>
      <c r="H60" s="352"/>
      <c r="I60" s="352"/>
      <c r="J60" s="352"/>
      <c r="K60" s="352"/>
      <c r="L60" s="352"/>
      <c r="M60" s="352"/>
      <c r="N60" s="352"/>
      <c r="O60" s="352"/>
      <c r="P60" s="352"/>
      <c r="Q60" s="352"/>
      <c r="R60" s="352"/>
      <c r="S60" s="352"/>
      <c r="T60" s="352"/>
      <c r="U60" s="375"/>
      <c r="V60" s="434"/>
      <c r="W60" s="434"/>
      <c r="X60" s="434"/>
      <c r="Y60" s="434"/>
      <c r="Z60" s="434"/>
      <c r="AA60" s="434"/>
      <c r="AB60" s="434"/>
      <c r="AC60" s="434"/>
      <c r="AD60" s="434"/>
      <c r="AE60" s="434"/>
      <c r="AF60" s="434"/>
      <c r="AG60" s="434"/>
      <c r="AH60" s="434"/>
      <c r="AI60" s="434"/>
      <c r="AJ60" s="434"/>
    </row>
    <row r="61" spans="1:36" ht="24">
      <c r="A61" s="541"/>
      <c r="B61" s="415" t="s">
        <v>459</v>
      </c>
      <c r="C61" s="352"/>
      <c r="D61" s="352"/>
      <c r="E61" s="352"/>
      <c r="F61" s="352"/>
      <c r="G61" s="352"/>
      <c r="H61" s="352"/>
      <c r="I61" s="352"/>
      <c r="J61" s="352"/>
      <c r="K61" s="352"/>
      <c r="L61" s="352"/>
      <c r="M61" s="352"/>
      <c r="N61" s="352"/>
      <c r="O61" s="352"/>
      <c r="P61" s="352"/>
      <c r="Q61" s="352"/>
      <c r="R61" s="352"/>
      <c r="S61" s="352"/>
      <c r="T61" s="352"/>
      <c r="U61" s="375"/>
      <c r="V61" s="434"/>
      <c r="W61" s="434"/>
      <c r="X61" s="434"/>
      <c r="Y61" s="434"/>
      <c r="Z61" s="434"/>
      <c r="AA61" s="434"/>
      <c r="AB61" s="434"/>
      <c r="AC61" s="434"/>
      <c r="AD61" s="434"/>
      <c r="AE61" s="434"/>
      <c r="AF61" s="434"/>
      <c r="AG61" s="434"/>
      <c r="AH61" s="434"/>
      <c r="AI61" s="434"/>
      <c r="AJ61" s="434"/>
    </row>
    <row r="62" spans="1:36">
      <c r="A62" s="542" t="s">
        <v>533</v>
      </c>
      <c r="B62" s="407" t="s">
        <v>478</v>
      </c>
      <c r="C62" s="352"/>
      <c r="D62" s="352"/>
      <c r="E62" s="352"/>
      <c r="F62" s="352"/>
      <c r="G62" s="352"/>
      <c r="H62" s="352"/>
      <c r="I62" s="352"/>
      <c r="J62" s="352"/>
      <c r="K62" s="352"/>
      <c r="L62" s="352"/>
      <c r="M62" s="352"/>
      <c r="N62" s="352"/>
      <c r="O62" s="352"/>
      <c r="P62" s="352"/>
      <c r="Q62" s="352"/>
      <c r="R62" s="352"/>
      <c r="S62" s="352"/>
      <c r="T62" s="352"/>
      <c r="U62" s="375"/>
      <c r="V62" s="434"/>
      <c r="W62" s="434"/>
      <c r="X62" s="434"/>
      <c r="Y62" s="434"/>
      <c r="Z62" s="434"/>
      <c r="AA62" s="434"/>
      <c r="AB62" s="434"/>
      <c r="AC62" s="434"/>
      <c r="AD62" s="434"/>
      <c r="AE62" s="434"/>
      <c r="AF62" s="434"/>
      <c r="AG62" s="434"/>
      <c r="AH62" s="434"/>
      <c r="AI62" s="434"/>
      <c r="AJ62" s="434"/>
    </row>
    <row r="63" spans="1:36">
      <c r="A63" s="543"/>
      <c r="B63" s="407" t="s">
        <v>479</v>
      </c>
      <c r="C63" s="352"/>
      <c r="D63" s="352"/>
      <c r="E63" s="352"/>
      <c r="F63" s="352"/>
      <c r="G63" s="352"/>
      <c r="H63" s="352"/>
      <c r="I63" s="352"/>
      <c r="J63" s="352"/>
      <c r="K63" s="352"/>
      <c r="L63" s="352"/>
      <c r="M63" s="352"/>
      <c r="N63" s="352"/>
      <c r="O63" s="352"/>
      <c r="P63" s="352"/>
      <c r="Q63" s="352"/>
      <c r="R63" s="352"/>
      <c r="S63" s="352"/>
      <c r="T63" s="352"/>
      <c r="U63" s="375"/>
      <c r="V63" s="434"/>
      <c r="W63" s="434"/>
      <c r="X63" s="434"/>
      <c r="Y63" s="434"/>
      <c r="Z63" s="434"/>
      <c r="AA63" s="434"/>
      <c r="AB63" s="434"/>
      <c r="AC63" s="434"/>
      <c r="AD63" s="434"/>
      <c r="AE63" s="434"/>
      <c r="AF63" s="434"/>
      <c r="AG63" s="434"/>
      <c r="AH63" s="434"/>
      <c r="AI63" s="434"/>
      <c r="AJ63" s="434"/>
    </row>
    <row r="64" spans="1:36">
      <c r="A64" s="543"/>
      <c r="B64" s="407" t="s">
        <v>480</v>
      </c>
      <c r="C64" s="352"/>
      <c r="D64" s="352"/>
      <c r="E64" s="352"/>
      <c r="F64" s="352"/>
      <c r="G64" s="352"/>
      <c r="H64" s="352"/>
      <c r="I64" s="352"/>
      <c r="J64" s="352"/>
      <c r="K64" s="352"/>
      <c r="L64" s="352"/>
      <c r="M64" s="352"/>
      <c r="N64" s="352"/>
      <c r="O64" s="352"/>
      <c r="P64" s="352"/>
      <c r="Q64" s="352"/>
      <c r="R64" s="352"/>
      <c r="S64" s="352"/>
      <c r="T64" s="352"/>
      <c r="U64" s="375"/>
      <c r="V64" s="434"/>
      <c r="W64" s="434"/>
      <c r="X64" s="434"/>
      <c r="Y64" s="434"/>
      <c r="Z64" s="434"/>
      <c r="AA64" s="434"/>
      <c r="AB64" s="434"/>
      <c r="AC64" s="434"/>
      <c r="AD64" s="434"/>
      <c r="AE64" s="434"/>
      <c r="AF64" s="434"/>
      <c r="AG64" s="434"/>
      <c r="AH64" s="434"/>
      <c r="AI64" s="434"/>
      <c r="AJ64" s="434"/>
    </row>
    <row r="65" spans="1:36">
      <c r="A65" s="543"/>
      <c r="B65" s="407" t="s">
        <v>481</v>
      </c>
      <c r="C65" s="352"/>
      <c r="D65" s="352"/>
      <c r="E65" s="352"/>
      <c r="F65" s="352"/>
      <c r="G65" s="352"/>
      <c r="H65" s="352"/>
      <c r="I65" s="352"/>
      <c r="J65" s="352"/>
      <c r="K65" s="352"/>
      <c r="L65" s="352"/>
      <c r="M65" s="352"/>
      <c r="N65" s="352"/>
      <c r="O65" s="352"/>
      <c r="P65" s="352"/>
      <c r="Q65" s="352"/>
      <c r="R65" s="352"/>
      <c r="S65" s="352"/>
      <c r="T65" s="352"/>
      <c r="U65" s="375"/>
      <c r="V65" s="434"/>
      <c r="W65" s="434"/>
      <c r="X65" s="434"/>
      <c r="Y65" s="434"/>
      <c r="Z65" s="434"/>
      <c r="AA65" s="434"/>
      <c r="AB65" s="434"/>
      <c r="AC65" s="434"/>
      <c r="AD65" s="434"/>
      <c r="AE65" s="434"/>
      <c r="AF65" s="434"/>
      <c r="AG65" s="434"/>
      <c r="AH65" s="434"/>
      <c r="AI65" s="434"/>
      <c r="AJ65" s="434"/>
    </row>
    <row r="66" spans="1:36" ht="24">
      <c r="A66" s="543"/>
      <c r="B66" s="415" t="s">
        <v>459</v>
      </c>
      <c r="C66" s="352"/>
      <c r="D66" s="352"/>
      <c r="E66" s="352"/>
      <c r="F66" s="352"/>
      <c r="G66" s="352"/>
      <c r="H66" s="352"/>
      <c r="I66" s="352"/>
      <c r="J66" s="352"/>
      <c r="K66" s="352"/>
      <c r="L66" s="352"/>
      <c r="M66" s="352"/>
      <c r="N66" s="352"/>
      <c r="O66" s="352"/>
      <c r="P66" s="352"/>
      <c r="Q66" s="352"/>
      <c r="R66" s="352"/>
      <c r="S66" s="352"/>
      <c r="T66" s="352"/>
      <c r="U66" s="375"/>
      <c r="V66" s="434"/>
      <c r="W66" s="434"/>
      <c r="X66" s="434"/>
      <c r="Y66" s="434"/>
      <c r="Z66" s="434"/>
      <c r="AA66" s="434"/>
      <c r="AB66" s="434"/>
      <c r="AC66" s="434"/>
      <c r="AD66" s="434"/>
      <c r="AE66" s="434"/>
      <c r="AF66" s="434"/>
      <c r="AG66" s="434"/>
      <c r="AH66" s="434"/>
      <c r="AI66" s="434"/>
      <c r="AJ66" s="434"/>
    </row>
    <row r="67" spans="1:36" ht="24">
      <c r="A67" s="544"/>
      <c r="B67" s="415" t="s">
        <v>459</v>
      </c>
      <c r="C67" s="352"/>
      <c r="D67" s="352"/>
      <c r="E67" s="352"/>
      <c r="F67" s="352"/>
      <c r="G67" s="352"/>
      <c r="H67" s="352"/>
      <c r="I67" s="352"/>
      <c r="J67" s="352"/>
      <c r="K67" s="352"/>
      <c r="L67" s="352"/>
      <c r="M67" s="352"/>
      <c r="N67" s="352"/>
      <c r="O67" s="352"/>
      <c r="P67" s="352"/>
      <c r="Q67" s="352"/>
      <c r="R67" s="352"/>
      <c r="S67" s="352"/>
      <c r="T67" s="352"/>
      <c r="U67" s="375"/>
      <c r="V67" s="434"/>
      <c r="W67" s="434"/>
      <c r="X67" s="434"/>
      <c r="Y67" s="434"/>
      <c r="Z67" s="434"/>
      <c r="AA67" s="434"/>
      <c r="AB67" s="434"/>
      <c r="AC67" s="434"/>
      <c r="AD67" s="434"/>
      <c r="AE67" s="434"/>
      <c r="AF67" s="434"/>
      <c r="AG67" s="434"/>
      <c r="AH67" s="434"/>
      <c r="AI67" s="434"/>
      <c r="AJ67" s="434"/>
    </row>
    <row r="68" spans="1:36">
      <c r="A68" s="414" t="s">
        <v>466</v>
      </c>
      <c r="B68" s="352"/>
      <c r="C68" s="352"/>
      <c r="D68" s="352"/>
      <c r="E68" s="352"/>
      <c r="F68" s="352"/>
      <c r="G68" s="352"/>
      <c r="H68" s="352"/>
      <c r="I68" s="352"/>
      <c r="J68" s="352"/>
      <c r="K68" s="352"/>
      <c r="L68" s="352"/>
      <c r="M68" s="352"/>
      <c r="N68" s="352"/>
      <c r="O68" s="352"/>
      <c r="P68" s="352"/>
      <c r="Q68" s="352"/>
      <c r="R68" s="352"/>
      <c r="S68" s="352"/>
      <c r="T68" s="352"/>
      <c r="U68" s="375"/>
      <c r="V68" s="434"/>
      <c r="W68" s="434"/>
      <c r="X68" s="434"/>
      <c r="Y68" s="434"/>
      <c r="Z68" s="434"/>
      <c r="AA68" s="434"/>
      <c r="AB68" s="434"/>
      <c r="AC68" s="434"/>
      <c r="AD68" s="434"/>
      <c r="AE68" s="434"/>
      <c r="AF68" s="434"/>
      <c r="AG68" s="434"/>
      <c r="AH68" s="434"/>
      <c r="AI68" s="434"/>
      <c r="AJ68" s="434"/>
    </row>
    <row r="69" spans="1:36">
      <c r="A69" s="414" t="s">
        <v>467</v>
      </c>
      <c r="B69" s="352"/>
      <c r="C69" s="352"/>
      <c r="D69" s="352"/>
      <c r="E69" s="352"/>
      <c r="F69" s="352"/>
      <c r="G69" s="352"/>
      <c r="H69" s="352"/>
      <c r="I69" s="352"/>
      <c r="J69" s="352"/>
      <c r="K69" s="352"/>
      <c r="L69" s="352"/>
      <c r="M69" s="352"/>
      <c r="N69" s="352"/>
      <c r="O69" s="352"/>
      <c r="P69" s="352"/>
      <c r="Q69" s="352"/>
      <c r="R69" s="352"/>
      <c r="S69" s="352"/>
      <c r="T69" s="352"/>
      <c r="U69" s="375"/>
      <c r="V69" s="434"/>
      <c r="W69" s="434"/>
      <c r="X69" s="434"/>
      <c r="Y69" s="434"/>
      <c r="Z69" s="434"/>
      <c r="AA69" s="434"/>
      <c r="AB69" s="434"/>
      <c r="AC69" s="434"/>
      <c r="AD69" s="434"/>
      <c r="AE69" s="434"/>
      <c r="AF69" s="434"/>
      <c r="AG69" s="434"/>
      <c r="AH69" s="434"/>
      <c r="AI69" s="434"/>
      <c r="AJ69" s="434"/>
    </row>
    <row r="70" spans="1:36">
      <c r="A70" s="414" t="s">
        <v>472</v>
      </c>
      <c r="B70" s="352"/>
      <c r="C70" s="352"/>
      <c r="D70" s="352"/>
      <c r="E70" s="352"/>
      <c r="F70" s="352"/>
      <c r="G70" s="352"/>
      <c r="H70" s="352"/>
      <c r="I70" s="352"/>
      <c r="J70" s="352"/>
      <c r="K70" s="352"/>
      <c r="L70" s="352"/>
      <c r="M70" s="352"/>
      <c r="N70" s="352"/>
      <c r="O70" s="352"/>
      <c r="P70" s="352"/>
      <c r="Q70" s="352"/>
      <c r="R70" s="352"/>
      <c r="S70" s="352"/>
      <c r="T70" s="352"/>
      <c r="U70" s="375"/>
      <c r="V70" s="434"/>
      <c r="W70" s="434"/>
      <c r="X70" s="434"/>
      <c r="Y70" s="434"/>
      <c r="Z70" s="434"/>
      <c r="AA70" s="434"/>
      <c r="AB70" s="434"/>
      <c r="AC70" s="434"/>
      <c r="AD70" s="434"/>
      <c r="AE70" s="434"/>
      <c r="AF70" s="434"/>
      <c r="AG70" s="434"/>
      <c r="AH70" s="434"/>
      <c r="AI70" s="434"/>
      <c r="AJ70" s="434"/>
    </row>
    <row r="71" spans="1:36">
      <c r="A71" s="415" t="s">
        <v>508</v>
      </c>
      <c r="B71" s="352"/>
      <c r="C71" s="352"/>
      <c r="D71" s="352"/>
      <c r="E71" s="352"/>
      <c r="F71" s="352"/>
      <c r="G71" s="352"/>
      <c r="H71" s="352"/>
      <c r="I71" s="352"/>
      <c r="J71" s="352"/>
      <c r="K71" s="352"/>
      <c r="L71" s="352"/>
      <c r="M71" s="352"/>
      <c r="N71" s="352"/>
      <c r="O71" s="352"/>
      <c r="P71" s="352"/>
      <c r="Q71" s="352"/>
      <c r="R71" s="352"/>
      <c r="S71" s="352"/>
      <c r="T71" s="352"/>
      <c r="U71" s="375"/>
      <c r="V71" s="434"/>
      <c r="W71" s="434"/>
      <c r="X71" s="434"/>
      <c r="Y71" s="434"/>
      <c r="Z71" s="434"/>
      <c r="AA71" s="434"/>
      <c r="AB71" s="434"/>
      <c r="AC71" s="434"/>
      <c r="AD71" s="434"/>
      <c r="AE71" s="434"/>
      <c r="AF71" s="434"/>
      <c r="AG71" s="434"/>
      <c r="AH71" s="434"/>
      <c r="AI71" s="434"/>
      <c r="AJ71" s="434"/>
    </row>
    <row r="72" spans="1:36">
      <c r="A72" s="415" t="s">
        <v>534</v>
      </c>
      <c r="B72" s="352"/>
      <c r="C72" s="352"/>
      <c r="D72" s="352"/>
      <c r="E72" s="352"/>
      <c r="F72" s="352"/>
      <c r="G72" s="352"/>
      <c r="H72" s="352"/>
      <c r="I72" s="352"/>
      <c r="J72" s="352"/>
      <c r="K72" s="352"/>
      <c r="L72" s="352"/>
      <c r="M72" s="352"/>
      <c r="N72" s="352"/>
      <c r="O72" s="352"/>
      <c r="P72" s="352"/>
      <c r="Q72" s="352"/>
      <c r="R72" s="352"/>
      <c r="S72" s="352"/>
      <c r="T72" s="352"/>
      <c r="U72" s="375"/>
      <c r="V72" s="434"/>
      <c r="W72" s="434"/>
      <c r="X72" s="434"/>
      <c r="Y72" s="434"/>
      <c r="Z72" s="434"/>
      <c r="AA72" s="434"/>
      <c r="AB72" s="434"/>
      <c r="AC72" s="434"/>
      <c r="AD72" s="434"/>
      <c r="AE72" s="434"/>
      <c r="AF72" s="434"/>
      <c r="AG72" s="434"/>
      <c r="AH72" s="434"/>
      <c r="AI72" s="434"/>
      <c r="AJ72" s="434"/>
    </row>
    <row r="73" spans="1:36">
      <c r="A73" s="415" t="s">
        <v>538</v>
      </c>
      <c r="B73" s="352"/>
      <c r="C73" s="352"/>
      <c r="D73" s="352"/>
      <c r="E73" s="352"/>
      <c r="F73" s="352"/>
      <c r="G73" s="352"/>
      <c r="H73" s="352"/>
      <c r="I73" s="352"/>
      <c r="J73" s="352"/>
      <c r="K73" s="352"/>
      <c r="L73" s="352"/>
      <c r="M73" s="352"/>
      <c r="N73" s="352"/>
      <c r="O73" s="352"/>
      <c r="P73" s="352"/>
      <c r="Q73" s="352"/>
      <c r="R73" s="352"/>
      <c r="S73" s="352"/>
      <c r="T73" s="352"/>
      <c r="U73" s="375"/>
      <c r="V73" s="434"/>
      <c r="W73" s="434"/>
      <c r="X73" s="434"/>
      <c r="Y73" s="434"/>
      <c r="Z73" s="434"/>
      <c r="AA73" s="434"/>
      <c r="AB73" s="434"/>
      <c r="AC73" s="434"/>
      <c r="AD73" s="434"/>
      <c r="AE73" s="434"/>
      <c r="AF73" s="434"/>
      <c r="AG73" s="434"/>
      <c r="AH73" s="434"/>
      <c r="AI73" s="434"/>
      <c r="AJ73" s="434"/>
    </row>
    <row r="74" spans="1:36">
      <c r="A74" s="415" t="s">
        <v>459</v>
      </c>
      <c r="B74" s="352"/>
      <c r="C74" s="352"/>
      <c r="D74" s="352"/>
      <c r="E74" s="352"/>
      <c r="F74" s="352"/>
      <c r="G74" s="352"/>
      <c r="H74" s="352"/>
      <c r="I74" s="352"/>
      <c r="J74" s="352"/>
      <c r="K74" s="352"/>
      <c r="L74" s="352"/>
      <c r="M74" s="352"/>
      <c r="N74" s="352"/>
      <c r="O74" s="352"/>
      <c r="P74" s="352"/>
      <c r="Q74" s="352"/>
      <c r="R74" s="352"/>
      <c r="S74" s="352"/>
      <c r="T74" s="352"/>
      <c r="U74" s="375"/>
      <c r="V74" s="434"/>
      <c r="W74" s="434"/>
      <c r="X74" s="434"/>
      <c r="Y74" s="434"/>
      <c r="Z74" s="434"/>
      <c r="AA74" s="434"/>
      <c r="AB74" s="434"/>
      <c r="AC74" s="434"/>
      <c r="AD74" s="434"/>
      <c r="AE74" s="434"/>
      <c r="AF74" s="434"/>
      <c r="AG74" s="434"/>
      <c r="AH74" s="434"/>
      <c r="AI74" s="434"/>
      <c r="AJ74" s="434"/>
    </row>
    <row r="75" spans="1:36">
      <c r="A75" s="415" t="s">
        <v>459</v>
      </c>
      <c r="B75" s="352"/>
      <c r="C75" s="352"/>
      <c r="D75" s="352"/>
      <c r="E75" s="352"/>
      <c r="F75" s="352"/>
      <c r="G75" s="352"/>
      <c r="H75" s="352"/>
      <c r="I75" s="352"/>
      <c r="J75" s="352"/>
      <c r="K75" s="352"/>
      <c r="L75" s="352"/>
      <c r="M75" s="352"/>
      <c r="N75" s="352"/>
      <c r="O75" s="352"/>
      <c r="P75" s="352"/>
      <c r="Q75" s="352"/>
      <c r="R75" s="352"/>
      <c r="S75" s="352"/>
      <c r="T75" s="352"/>
      <c r="U75" s="375"/>
      <c r="V75" s="434"/>
      <c r="W75" s="434"/>
      <c r="X75" s="434"/>
      <c r="Y75" s="434"/>
      <c r="Z75" s="434"/>
      <c r="AA75" s="434"/>
      <c r="AB75" s="434"/>
      <c r="AC75" s="434"/>
      <c r="AD75" s="434"/>
      <c r="AE75" s="434"/>
      <c r="AF75" s="434"/>
      <c r="AG75" s="434"/>
      <c r="AH75" s="434"/>
      <c r="AI75" s="434"/>
      <c r="AJ75" s="434"/>
    </row>
    <row r="76" spans="1:36">
      <c r="A76" s="415" t="s">
        <v>459</v>
      </c>
      <c r="B76" s="352"/>
      <c r="C76" s="352"/>
      <c r="D76" s="352"/>
      <c r="E76" s="352"/>
      <c r="F76" s="352"/>
      <c r="G76" s="352"/>
      <c r="H76" s="352"/>
      <c r="I76" s="352"/>
      <c r="J76" s="352"/>
      <c r="K76" s="352"/>
      <c r="L76" s="352"/>
      <c r="M76" s="352"/>
      <c r="N76" s="352"/>
      <c r="O76" s="352"/>
      <c r="P76" s="352"/>
      <c r="Q76" s="352"/>
      <c r="R76" s="352"/>
      <c r="S76" s="352"/>
      <c r="T76" s="352"/>
      <c r="U76" s="375"/>
      <c r="V76" s="434"/>
      <c r="W76" s="434"/>
      <c r="X76" s="434"/>
      <c r="Y76" s="434"/>
      <c r="Z76" s="434"/>
      <c r="AA76" s="434"/>
      <c r="AB76" s="434"/>
      <c r="AC76" s="434"/>
      <c r="AD76" s="434"/>
      <c r="AE76" s="434"/>
      <c r="AF76" s="434"/>
      <c r="AG76" s="434"/>
      <c r="AH76" s="434"/>
      <c r="AI76" s="434"/>
      <c r="AJ76" s="434"/>
    </row>
    <row r="77" spans="1:36">
      <c r="A77" s="415" t="s">
        <v>459</v>
      </c>
      <c r="B77" s="352"/>
      <c r="C77" s="352"/>
      <c r="D77" s="352"/>
      <c r="E77" s="352"/>
      <c r="F77" s="352"/>
      <c r="G77" s="352"/>
      <c r="H77" s="352"/>
      <c r="I77" s="352"/>
      <c r="J77" s="352"/>
      <c r="K77" s="352"/>
      <c r="L77" s="352"/>
      <c r="M77" s="352"/>
      <c r="N77" s="352"/>
      <c r="O77" s="352"/>
      <c r="P77" s="352"/>
      <c r="Q77" s="352"/>
      <c r="R77" s="352"/>
      <c r="S77" s="352"/>
      <c r="T77" s="352"/>
      <c r="U77" s="375"/>
      <c r="V77" s="434"/>
      <c r="W77" s="434"/>
      <c r="X77" s="434"/>
      <c r="Y77" s="434"/>
      <c r="Z77" s="434"/>
      <c r="AA77" s="434"/>
      <c r="AB77" s="434"/>
      <c r="AC77" s="434"/>
      <c r="AD77" s="434"/>
      <c r="AE77" s="434"/>
      <c r="AF77" s="434"/>
      <c r="AG77" s="434"/>
      <c r="AH77" s="434"/>
      <c r="AI77" s="434"/>
      <c r="AJ77" s="434"/>
    </row>
    <row r="78" spans="1:36">
      <c r="A78" s="415" t="s">
        <v>459</v>
      </c>
      <c r="B78" s="352"/>
      <c r="C78" s="352"/>
      <c r="D78" s="352"/>
      <c r="E78" s="352"/>
      <c r="F78" s="352"/>
      <c r="G78" s="352"/>
      <c r="H78" s="352"/>
      <c r="I78" s="352"/>
      <c r="J78" s="352"/>
      <c r="K78" s="352"/>
      <c r="L78" s="352"/>
      <c r="M78" s="352"/>
      <c r="N78" s="352"/>
      <c r="O78" s="352"/>
      <c r="P78" s="352"/>
      <c r="Q78" s="352"/>
      <c r="R78" s="352"/>
      <c r="S78" s="352"/>
      <c r="T78" s="352"/>
      <c r="U78" s="375"/>
      <c r="V78" s="434"/>
      <c r="W78" s="434"/>
      <c r="X78" s="434"/>
      <c r="Y78" s="434"/>
      <c r="Z78" s="434"/>
      <c r="AA78" s="434"/>
      <c r="AB78" s="434"/>
      <c r="AC78" s="434"/>
      <c r="AD78" s="434"/>
      <c r="AE78" s="434"/>
      <c r="AF78" s="434"/>
      <c r="AG78" s="434"/>
      <c r="AH78" s="434"/>
      <c r="AI78" s="434"/>
      <c r="AJ78" s="434"/>
    </row>
    <row r="79" spans="1:36">
      <c r="A79" s="415" t="s">
        <v>459</v>
      </c>
      <c r="B79" s="352"/>
      <c r="C79" s="352"/>
      <c r="D79" s="352"/>
      <c r="E79" s="352"/>
      <c r="F79" s="352"/>
      <c r="G79" s="352"/>
      <c r="H79" s="352"/>
      <c r="I79" s="352"/>
      <c r="J79" s="352"/>
      <c r="K79" s="352"/>
      <c r="L79" s="352"/>
      <c r="M79" s="352"/>
      <c r="N79" s="352"/>
      <c r="O79" s="352"/>
      <c r="P79" s="352"/>
      <c r="Q79" s="352"/>
      <c r="R79" s="352"/>
      <c r="S79" s="352"/>
      <c r="T79" s="352"/>
      <c r="U79" s="375"/>
      <c r="V79" s="434"/>
      <c r="W79" s="434"/>
      <c r="X79" s="434"/>
      <c r="Y79" s="434"/>
      <c r="Z79" s="434"/>
      <c r="AA79" s="434"/>
      <c r="AB79" s="434"/>
      <c r="AC79" s="434"/>
      <c r="AD79" s="434"/>
      <c r="AE79" s="434"/>
      <c r="AF79" s="434"/>
      <c r="AG79" s="434"/>
      <c r="AH79" s="434"/>
      <c r="AI79" s="434"/>
      <c r="AJ79" s="434"/>
    </row>
    <row r="80" spans="1:36" ht="30">
      <c r="A80" s="456" t="s">
        <v>414</v>
      </c>
      <c r="B80" s="369"/>
      <c r="C80" s="369"/>
      <c r="D80" s="369"/>
      <c r="E80" s="369"/>
      <c r="F80" s="369"/>
      <c r="G80" s="369"/>
      <c r="H80" s="369"/>
      <c r="I80" s="369"/>
      <c r="J80" s="369"/>
      <c r="K80" s="369"/>
      <c r="L80" s="369"/>
      <c r="M80" s="369"/>
      <c r="N80" s="369"/>
      <c r="O80" s="369"/>
      <c r="P80" s="369"/>
      <c r="Q80" s="369"/>
      <c r="R80" s="369"/>
      <c r="S80" s="369"/>
      <c r="T80" s="369"/>
      <c r="U80" s="376"/>
      <c r="V80" s="434"/>
      <c r="W80" s="434"/>
      <c r="X80" s="434"/>
      <c r="Y80" s="434"/>
      <c r="Z80" s="434"/>
      <c r="AA80" s="434"/>
      <c r="AB80" s="434"/>
      <c r="AC80" s="434"/>
      <c r="AD80" s="434"/>
      <c r="AE80" s="434"/>
      <c r="AF80" s="434"/>
      <c r="AG80" s="434"/>
      <c r="AH80" s="434"/>
      <c r="AI80" s="434"/>
      <c r="AJ80" s="434"/>
    </row>
    <row r="81" spans="1:36">
      <c r="A81" s="458" t="s">
        <v>520</v>
      </c>
      <c r="B81" s="447"/>
      <c r="C81" s="447"/>
      <c r="D81" s="447"/>
      <c r="E81" s="447"/>
      <c r="F81" s="447"/>
      <c r="G81" s="447"/>
      <c r="H81" s="447"/>
      <c r="I81" s="447"/>
      <c r="J81" s="447"/>
      <c r="K81" s="447"/>
      <c r="L81" s="447"/>
      <c r="M81" s="447"/>
      <c r="N81" s="447"/>
      <c r="O81" s="447"/>
      <c r="P81" s="447"/>
      <c r="Q81" s="447"/>
      <c r="R81" s="447"/>
      <c r="S81" s="447"/>
      <c r="T81" s="447"/>
      <c r="U81" s="454"/>
      <c r="V81" s="459"/>
      <c r="W81" s="459"/>
      <c r="X81" s="459"/>
      <c r="Y81" s="459"/>
      <c r="Z81" s="459"/>
      <c r="AA81" s="459"/>
      <c r="AB81" s="459"/>
      <c r="AC81" s="459"/>
      <c r="AD81" s="459"/>
      <c r="AE81" s="459"/>
      <c r="AF81" s="459"/>
      <c r="AG81" s="459"/>
      <c r="AH81" s="459"/>
      <c r="AI81" s="459"/>
      <c r="AJ81" s="460"/>
    </row>
    <row r="82" spans="1:36">
      <c r="A82" s="461" t="s">
        <v>463</v>
      </c>
      <c r="B82" s="447"/>
      <c r="C82" s="447"/>
      <c r="D82" s="447"/>
      <c r="E82" s="447"/>
      <c r="F82" s="447"/>
      <c r="G82" s="447"/>
      <c r="H82" s="447"/>
      <c r="I82" s="447"/>
      <c r="J82" s="447"/>
      <c r="K82" s="447"/>
      <c r="L82" s="447"/>
      <c r="M82" s="447"/>
      <c r="N82" s="447"/>
      <c r="O82" s="447"/>
      <c r="P82" s="447"/>
      <c r="Q82" s="447"/>
      <c r="R82" s="447"/>
      <c r="S82" s="447"/>
      <c r="T82" s="447"/>
      <c r="U82" s="454"/>
      <c r="V82" s="459"/>
      <c r="W82" s="459"/>
      <c r="X82" s="459"/>
      <c r="Y82" s="459"/>
      <c r="Z82" s="459"/>
      <c r="AA82" s="459"/>
      <c r="AB82" s="459"/>
      <c r="AC82" s="459"/>
      <c r="AD82" s="459"/>
      <c r="AE82" s="459"/>
      <c r="AF82" s="459"/>
      <c r="AG82" s="459"/>
      <c r="AH82" s="459"/>
      <c r="AI82" s="459"/>
      <c r="AJ82" s="460"/>
    </row>
    <row r="83" spans="1:36">
      <c r="A83" s="545" t="s">
        <v>475</v>
      </c>
      <c r="B83" s="407" t="s">
        <v>478</v>
      </c>
      <c r="C83" s="352"/>
      <c r="D83" s="352"/>
      <c r="E83" s="352"/>
      <c r="F83" s="352"/>
      <c r="G83" s="352"/>
      <c r="H83" s="352"/>
      <c r="I83" s="352"/>
      <c r="J83" s="352"/>
      <c r="K83" s="352"/>
      <c r="L83" s="352"/>
      <c r="M83" s="352"/>
      <c r="N83" s="352"/>
      <c r="O83" s="352"/>
      <c r="P83" s="352"/>
      <c r="Q83" s="352"/>
      <c r="R83" s="352"/>
      <c r="S83" s="352"/>
      <c r="T83" s="352"/>
      <c r="U83" s="375"/>
      <c r="V83" s="434"/>
      <c r="W83" s="434"/>
      <c r="X83" s="434"/>
      <c r="Y83" s="434"/>
      <c r="Z83" s="434"/>
      <c r="AA83" s="434"/>
      <c r="AB83" s="434"/>
      <c r="AC83" s="434"/>
      <c r="AD83" s="434"/>
      <c r="AE83" s="434"/>
      <c r="AF83" s="434"/>
      <c r="AG83" s="434"/>
      <c r="AH83" s="434"/>
      <c r="AI83" s="434"/>
      <c r="AJ83" s="434"/>
    </row>
    <row r="84" spans="1:36">
      <c r="A84" s="546"/>
      <c r="B84" s="407" t="s">
        <v>479</v>
      </c>
      <c r="C84" s="352"/>
      <c r="D84" s="352"/>
      <c r="E84" s="352"/>
      <c r="F84" s="352"/>
      <c r="G84" s="352"/>
      <c r="H84" s="352"/>
      <c r="I84" s="352"/>
      <c r="J84" s="352"/>
      <c r="K84" s="352"/>
      <c r="L84" s="352"/>
      <c r="M84" s="352"/>
      <c r="N84" s="352"/>
      <c r="O84" s="352"/>
      <c r="P84" s="352"/>
      <c r="Q84" s="352"/>
      <c r="R84" s="352"/>
      <c r="S84" s="352"/>
      <c r="T84" s="352"/>
      <c r="U84" s="375"/>
      <c r="V84" s="434"/>
      <c r="W84" s="434"/>
      <c r="X84" s="434"/>
      <c r="Y84" s="434"/>
      <c r="Z84" s="434"/>
      <c r="AA84" s="434"/>
      <c r="AB84" s="434"/>
      <c r="AC84" s="434"/>
      <c r="AD84" s="434"/>
      <c r="AE84" s="434"/>
      <c r="AF84" s="434"/>
      <c r="AG84" s="434"/>
      <c r="AH84" s="434"/>
      <c r="AI84" s="434"/>
      <c r="AJ84" s="434"/>
    </row>
    <row r="85" spans="1:36">
      <c r="A85" s="546"/>
      <c r="B85" s="407" t="s">
        <v>480</v>
      </c>
      <c r="C85" s="352"/>
      <c r="D85" s="352"/>
      <c r="E85" s="352"/>
      <c r="F85" s="352"/>
      <c r="G85" s="352"/>
      <c r="H85" s="352"/>
      <c r="I85" s="352"/>
      <c r="J85" s="352"/>
      <c r="K85" s="352"/>
      <c r="L85" s="352"/>
      <c r="M85" s="352"/>
      <c r="N85" s="352"/>
      <c r="O85" s="352"/>
      <c r="P85" s="352"/>
      <c r="Q85" s="352"/>
      <c r="R85" s="352"/>
      <c r="S85" s="352"/>
      <c r="T85" s="352"/>
      <c r="U85" s="375"/>
      <c r="V85" s="434"/>
      <c r="W85" s="434"/>
      <c r="X85" s="434"/>
      <c r="Y85" s="434"/>
      <c r="Z85" s="434"/>
      <c r="AA85" s="434"/>
      <c r="AB85" s="434"/>
      <c r="AC85" s="434"/>
      <c r="AD85" s="434"/>
      <c r="AE85" s="434"/>
      <c r="AF85" s="434"/>
      <c r="AG85" s="434"/>
      <c r="AH85" s="434"/>
      <c r="AI85" s="434"/>
      <c r="AJ85" s="434"/>
    </row>
    <row r="86" spans="1:36">
      <c r="A86" s="546"/>
      <c r="B86" s="407" t="s">
        <v>481</v>
      </c>
      <c r="C86" s="352"/>
      <c r="D86" s="352"/>
      <c r="E86" s="352"/>
      <c r="F86" s="352"/>
      <c r="G86" s="352"/>
      <c r="H86" s="352"/>
      <c r="I86" s="352"/>
      <c r="J86" s="352"/>
      <c r="K86" s="352"/>
      <c r="L86" s="352"/>
      <c r="M86" s="352"/>
      <c r="N86" s="352"/>
      <c r="O86" s="352"/>
      <c r="P86" s="352"/>
      <c r="Q86" s="352"/>
      <c r="R86" s="352"/>
      <c r="S86" s="352"/>
      <c r="T86" s="352"/>
      <c r="U86" s="375"/>
      <c r="V86" s="434"/>
      <c r="W86" s="434"/>
      <c r="X86" s="434"/>
      <c r="Y86" s="434"/>
      <c r="Z86" s="434"/>
      <c r="AA86" s="434"/>
      <c r="AB86" s="434"/>
      <c r="AC86" s="434"/>
      <c r="AD86" s="434"/>
      <c r="AE86" s="434"/>
      <c r="AF86" s="434"/>
      <c r="AG86" s="434"/>
      <c r="AH86" s="434"/>
      <c r="AI86" s="434"/>
      <c r="AJ86" s="434"/>
    </row>
    <row r="87" spans="1:36" ht="24">
      <c r="A87" s="546"/>
      <c r="B87" s="415" t="s">
        <v>459</v>
      </c>
      <c r="C87" s="352"/>
      <c r="D87" s="352"/>
      <c r="E87" s="352"/>
      <c r="F87" s="352"/>
      <c r="G87" s="352"/>
      <c r="H87" s="352"/>
      <c r="I87" s="352"/>
      <c r="J87" s="352"/>
      <c r="K87" s="352"/>
      <c r="L87" s="352"/>
      <c r="M87" s="352"/>
      <c r="N87" s="352"/>
      <c r="O87" s="352"/>
      <c r="P87" s="352"/>
      <c r="Q87" s="352"/>
      <c r="R87" s="352"/>
      <c r="S87" s="352"/>
      <c r="T87" s="352"/>
      <c r="U87" s="375"/>
      <c r="V87" s="434"/>
      <c r="W87" s="434"/>
      <c r="X87" s="434"/>
      <c r="Y87" s="434"/>
      <c r="Z87" s="434"/>
      <c r="AA87" s="434"/>
      <c r="AB87" s="434"/>
      <c r="AC87" s="434"/>
      <c r="AD87" s="434"/>
      <c r="AE87" s="434"/>
      <c r="AF87" s="434"/>
      <c r="AG87" s="434"/>
      <c r="AH87" s="434"/>
      <c r="AI87" s="434"/>
      <c r="AJ87" s="434"/>
    </row>
    <row r="88" spans="1:36" ht="24">
      <c r="A88" s="547"/>
      <c r="B88" s="415" t="s">
        <v>459</v>
      </c>
      <c r="C88" s="352"/>
      <c r="D88" s="352"/>
      <c r="E88" s="352"/>
      <c r="F88" s="352"/>
      <c r="G88" s="352"/>
      <c r="H88" s="352"/>
      <c r="I88" s="352"/>
      <c r="J88" s="352"/>
      <c r="K88" s="352"/>
      <c r="L88" s="352"/>
      <c r="M88" s="352"/>
      <c r="N88" s="352"/>
      <c r="O88" s="352"/>
      <c r="P88" s="352"/>
      <c r="Q88" s="352"/>
      <c r="R88" s="352"/>
      <c r="S88" s="352"/>
      <c r="T88" s="352"/>
      <c r="U88" s="375"/>
      <c r="V88" s="434"/>
      <c r="W88" s="434"/>
      <c r="X88" s="434"/>
      <c r="Y88" s="434"/>
      <c r="Z88" s="434"/>
      <c r="AA88" s="434"/>
      <c r="AB88" s="434"/>
      <c r="AC88" s="434"/>
      <c r="AD88" s="434"/>
      <c r="AE88" s="434"/>
      <c r="AF88" s="434"/>
      <c r="AG88" s="434"/>
      <c r="AH88" s="434"/>
      <c r="AI88" s="434"/>
      <c r="AJ88" s="434"/>
    </row>
    <row r="89" spans="1:36">
      <c r="A89" s="539" t="s">
        <v>476</v>
      </c>
      <c r="B89" s="407" t="s">
        <v>478</v>
      </c>
      <c r="C89" s="352"/>
      <c r="D89" s="352"/>
      <c r="E89" s="352"/>
      <c r="F89" s="352"/>
      <c r="G89" s="352"/>
      <c r="H89" s="352"/>
      <c r="I89" s="352"/>
      <c r="J89" s="352"/>
      <c r="K89" s="352"/>
      <c r="L89" s="352"/>
      <c r="M89" s="352"/>
      <c r="N89" s="352"/>
      <c r="O89" s="352"/>
      <c r="P89" s="352"/>
      <c r="Q89" s="352"/>
      <c r="R89" s="352"/>
      <c r="S89" s="352"/>
      <c r="T89" s="352"/>
      <c r="U89" s="375"/>
      <c r="V89" s="434"/>
      <c r="W89" s="434"/>
      <c r="X89" s="434"/>
      <c r="Y89" s="434"/>
      <c r="Z89" s="434"/>
      <c r="AA89" s="434"/>
      <c r="AB89" s="434"/>
      <c r="AC89" s="434"/>
      <c r="AD89" s="434"/>
      <c r="AE89" s="434"/>
      <c r="AF89" s="434"/>
      <c r="AG89" s="434"/>
      <c r="AH89" s="434"/>
      <c r="AI89" s="434"/>
      <c r="AJ89" s="434"/>
    </row>
    <row r="90" spans="1:36">
      <c r="A90" s="540"/>
      <c r="B90" s="407" t="s">
        <v>479</v>
      </c>
      <c r="C90" s="352"/>
      <c r="D90" s="352"/>
      <c r="E90" s="352"/>
      <c r="F90" s="352"/>
      <c r="G90" s="352"/>
      <c r="H90" s="352"/>
      <c r="I90" s="352"/>
      <c r="J90" s="352"/>
      <c r="K90" s="352"/>
      <c r="L90" s="352"/>
      <c r="M90" s="352"/>
      <c r="N90" s="352"/>
      <c r="O90" s="352"/>
      <c r="P90" s="352"/>
      <c r="Q90" s="352"/>
      <c r="R90" s="352"/>
      <c r="S90" s="352"/>
      <c r="T90" s="352"/>
      <c r="U90" s="375"/>
      <c r="V90" s="434"/>
      <c r="W90" s="434"/>
      <c r="X90" s="434"/>
      <c r="Y90" s="434"/>
      <c r="Z90" s="434"/>
      <c r="AA90" s="434"/>
      <c r="AB90" s="434"/>
      <c r="AC90" s="434"/>
      <c r="AD90" s="434"/>
      <c r="AE90" s="434"/>
      <c r="AF90" s="434"/>
      <c r="AG90" s="434"/>
      <c r="AH90" s="434"/>
      <c r="AI90" s="434"/>
      <c r="AJ90" s="434"/>
    </row>
    <row r="91" spans="1:36">
      <c r="A91" s="540"/>
      <c r="B91" s="407" t="s">
        <v>480</v>
      </c>
      <c r="C91" s="352"/>
      <c r="D91" s="352"/>
      <c r="E91" s="352"/>
      <c r="F91" s="352"/>
      <c r="G91" s="352"/>
      <c r="H91" s="352"/>
      <c r="I91" s="352"/>
      <c r="J91" s="352"/>
      <c r="K91" s="352"/>
      <c r="L91" s="352"/>
      <c r="M91" s="352"/>
      <c r="N91" s="352"/>
      <c r="O91" s="352"/>
      <c r="P91" s="352"/>
      <c r="Q91" s="352"/>
      <c r="R91" s="352"/>
      <c r="S91" s="352"/>
      <c r="T91" s="352"/>
      <c r="U91" s="375"/>
      <c r="V91" s="434"/>
      <c r="W91" s="434"/>
      <c r="X91" s="434"/>
      <c r="Y91" s="434"/>
      <c r="Z91" s="434"/>
      <c r="AA91" s="434"/>
      <c r="AB91" s="434"/>
      <c r="AC91" s="434"/>
      <c r="AD91" s="434"/>
      <c r="AE91" s="434"/>
      <c r="AF91" s="434"/>
      <c r="AG91" s="434"/>
      <c r="AH91" s="434"/>
      <c r="AI91" s="434"/>
      <c r="AJ91" s="434"/>
    </row>
    <row r="92" spans="1:36">
      <c r="A92" s="540"/>
      <c r="B92" s="407" t="s">
        <v>481</v>
      </c>
      <c r="C92" s="352"/>
      <c r="D92" s="352"/>
      <c r="E92" s="352"/>
      <c r="F92" s="352"/>
      <c r="G92" s="352"/>
      <c r="H92" s="352"/>
      <c r="I92" s="352"/>
      <c r="J92" s="352"/>
      <c r="K92" s="352"/>
      <c r="L92" s="352"/>
      <c r="M92" s="352"/>
      <c r="N92" s="352"/>
      <c r="O92" s="352"/>
      <c r="P92" s="352"/>
      <c r="Q92" s="352"/>
      <c r="R92" s="352"/>
      <c r="S92" s="352"/>
      <c r="T92" s="352"/>
      <c r="U92" s="375"/>
      <c r="V92" s="434"/>
      <c r="W92" s="434"/>
      <c r="X92" s="434"/>
      <c r="Y92" s="434"/>
      <c r="Z92" s="434"/>
      <c r="AA92" s="434"/>
      <c r="AB92" s="434"/>
      <c r="AC92" s="434"/>
      <c r="AD92" s="434"/>
      <c r="AE92" s="434"/>
      <c r="AF92" s="434"/>
      <c r="AG92" s="434"/>
      <c r="AH92" s="434"/>
      <c r="AI92" s="434"/>
      <c r="AJ92" s="434"/>
    </row>
    <row r="93" spans="1:36" ht="24">
      <c r="A93" s="540"/>
      <c r="B93" s="415" t="s">
        <v>459</v>
      </c>
      <c r="C93" s="352"/>
      <c r="D93" s="352"/>
      <c r="E93" s="352"/>
      <c r="F93" s="352"/>
      <c r="G93" s="352"/>
      <c r="H93" s="352"/>
      <c r="I93" s="352"/>
      <c r="J93" s="352"/>
      <c r="K93" s="352"/>
      <c r="L93" s="352"/>
      <c r="M93" s="352"/>
      <c r="N93" s="352"/>
      <c r="O93" s="352"/>
      <c r="P93" s="352"/>
      <c r="Q93" s="352"/>
      <c r="R93" s="352"/>
      <c r="S93" s="352"/>
      <c r="T93" s="352"/>
      <c r="U93" s="375"/>
      <c r="V93" s="434"/>
      <c r="W93" s="434"/>
      <c r="X93" s="434"/>
      <c r="Y93" s="434"/>
      <c r="Z93" s="434"/>
      <c r="AA93" s="434"/>
      <c r="AB93" s="434"/>
      <c r="AC93" s="434"/>
      <c r="AD93" s="434"/>
      <c r="AE93" s="434"/>
      <c r="AF93" s="434"/>
      <c r="AG93" s="434"/>
      <c r="AH93" s="434"/>
      <c r="AI93" s="434"/>
      <c r="AJ93" s="434"/>
    </row>
    <row r="94" spans="1:36" ht="24">
      <c r="A94" s="541"/>
      <c r="B94" s="415" t="s">
        <v>459</v>
      </c>
      <c r="C94" s="352"/>
      <c r="D94" s="352"/>
      <c r="E94" s="352"/>
      <c r="F94" s="352"/>
      <c r="G94" s="352"/>
      <c r="H94" s="352"/>
      <c r="I94" s="352"/>
      <c r="J94" s="352"/>
      <c r="K94" s="352"/>
      <c r="L94" s="352"/>
      <c r="M94" s="352"/>
      <c r="N94" s="352"/>
      <c r="O94" s="352"/>
      <c r="P94" s="352"/>
      <c r="Q94" s="352"/>
      <c r="R94" s="352"/>
      <c r="S94" s="352"/>
      <c r="T94" s="352"/>
      <c r="U94" s="375"/>
      <c r="V94" s="434"/>
      <c r="W94" s="434"/>
      <c r="X94" s="434"/>
      <c r="Y94" s="434"/>
      <c r="Z94" s="434"/>
      <c r="AA94" s="434"/>
      <c r="AB94" s="434"/>
      <c r="AC94" s="434"/>
      <c r="AD94" s="434"/>
      <c r="AE94" s="434"/>
      <c r="AF94" s="434"/>
      <c r="AG94" s="434"/>
      <c r="AH94" s="434"/>
      <c r="AI94" s="434"/>
      <c r="AJ94" s="434"/>
    </row>
    <row r="95" spans="1:36">
      <c r="A95" s="539" t="s">
        <v>477</v>
      </c>
      <c r="B95" s="407" t="s">
        <v>478</v>
      </c>
      <c r="C95" s="352"/>
      <c r="D95" s="352"/>
      <c r="E95" s="352"/>
      <c r="F95" s="352"/>
      <c r="G95" s="352"/>
      <c r="H95" s="352"/>
      <c r="I95" s="352"/>
      <c r="J95" s="352"/>
      <c r="K95" s="352"/>
      <c r="L95" s="352"/>
      <c r="M95" s="352"/>
      <c r="N95" s="352"/>
      <c r="O95" s="352"/>
      <c r="P95" s="352"/>
      <c r="Q95" s="352"/>
      <c r="R95" s="352"/>
      <c r="S95" s="352"/>
      <c r="T95" s="352"/>
      <c r="U95" s="375"/>
      <c r="V95" s="434"/>
      <c r="W95" s="434"/>
      <c r="X95" s="434"/>
      <c r="Y95" s="434"/>
      <c r="Z95" s="434"/>
      <c r="AA95" s="434"/>
      <c r="AB95" s="434"/>
      <c r="AC95" s="434"/>
      <c r="AD95" s="434"/>
      <c r="AE95" s="434"/>
      <c r="AF95" s="434"/>
      <c r="AG95" s="434"/>
      <c r="AH95" s="434"/>
      <c r="AI95" s="434"/>
      <c r="AJ95" s="434"/>
    </row>
    <row r="96" spans="1:36">
      <c r="A96" s="540"/>
      <c r="B96" s="407" t="s">
        <v>479</v>
      </c>
      <c r="C96" s="352"/>
      <c r="D96" s="352"/>
      <c r="E96" s="352"/>
      <c r="F96" s="352"/>
      <c r="G96" s="352"/>
      <c r="H96" s="352"/>
      <c r="I96" s="352"/>
      <c r="J96" s="352"/>
      <c r="K96" s="352"/>
      <c r="L96" s="352"/>
      <c r="M96" s="352"/>
      <c r="N96" s="352"/>
      <c r="O96" s="352"/>
      <c r="P96" s="352"/>
      <c r="Q96" s="352"/>
      <c r="R96" s="352"/>
      <c r="S96" s="352"/>
      <c r="T96" s="352"/>
      <c r="U96" s="375"/>
      <c r="V96" s="434"/>
      <c r="W96" s="434"/>
      <c r="X96" s="434"/>
      <c r="Y96" s="434"/>
      <c r="Z96" s="434"/>
      <c r="AA96" s="434"/>
      <c r="AB96" s="434"/>
      <c r="AC96" s="434"/>
      <c r="AD96" s="434"/>
      <c r="AE96" s="434"/>
      <c r="AF96" s="434"/>
      <c r="AG96" s="434"/>
      <c r="AH96" s="434"/>
      <c r="AI96" s="434"/>
      <c r="AJ96" s="434"/>
    </row>
    <row r="97" spans="1:36">
      <c r="A97" s="540"/>
      <c r="B97" s="407" t="s">
        <v>480</v>
      </c>
      <c r="C97" s="352"/>
      <c r="D97" s="352"/>
      <c r="E97" s="352"/>
      <c r="F97" s="352"/>
      <c r="G97" s="352"/>
      <c r="H97" s="352"/>
      <c r="I97" s="352"/>
      <c r="J97" s="352"/>
      <c r="K97" s="352"/>
      <c r="L97" s="352"/>
      <c r="M97" s="352"/>
      <c r="N97" s="352"/>
      <c r="O97" s="352"/>
      <c r="P97" s="352"/>
      <c r="Q97" s="352"/>
      <c r="R97" s="352"/>
      <c r="S97" s="352"/>
      <c r="T97" s="352"/>
      <c r="U97" s="375"/>
      <c r="V97" s="434"/>
      <c r="W97" s="434"/>
      <c r="X97" s="434"/>
      <c r="Y97" s="434"/>
      <c r="Z97" s="434"/>
      <c r="AA97" s="434"/>
      <c r="AB97" s="434"/>
      <c r="AC97" s="434"/>
      <c r="AD97" s="434"/>
      <c r="AE97" s="434"/>
      <c r="AF97" s="434"/>
      <c r="AG97" s="434"/>
      <c r="AH97" s="434"/>
      <c r="AI97" s="434"/>
      <c r="AJ97" s="434"/>
    </row>
    <row r="98" spans="1:36">
      <c r="A98" s="540"/>
      <c r="B98" s="407" t="s">
        <v>481</v>
      </c>
      <c r="C98" s="352"/>
      <c r="D98" s="352"/>
      <c r="E98" s="352"/>
      <c r="F98" s="352"/>
      <c r="G98" s="352"/>
      <c r="H98" s="352"/>
      <c r="I98" s="352"/>
      <c r="J98" s="352"/>
      <c r="K98" s="352"/>
      <c r="L98" s="352"/>
      <c r="M98" s="352"/>
      <c r="N98" s="352"/>
      <c r="O98" s="352"/>
      <c r="P98" s="352"/>
      <c r="Q98" s="352"/>
      <c r="R98" s="352"/>
      <c r="S98" s="352"/>
      <c r="T98" s="352"/>
      <c r="U98" s="375"/>
      <c r="V98" s="434"/>
      <c r="W98" s="434"/>
      <c r="X98" s="434"/>
      <c r="Y98" s="434"/>
      <c r="Z98" s="434"/>
      <c r="AA98" s="434"/>
      <c r="AB98" s="434"/>
      <c r="AC98" s="434"/>
      <c r="AD98" s="434"/>
      <c r="AE98" s="434"/>
      <c r="AF98" s="434"/>
      <c r="AG98" s="434"/>
      <c r="AH98" s="434"/>
      <c r="AI98" s="434"/>
      <c r="AJ98" s="434"/>
    </row>
    <row r="99" spans="1:36" ht="24">
      <c r="A99" s="540"/>
      <c r="B99" s="415" t="s">
        <v>459</v>
      </c>
      <c r="C99" s="352"/>
      <c r="D99" s="352"/>
      <c r="E99" s="352"/>
      <c r="F99" s="352"/>
      <c r="G99" s="352"/>
      <c r="H99" s="352"/>
      <c r="I99" s="352"/>
      <c r="J99" s="352"/>
      <c r="K99" s="352"/>
      <c r="L99" s="352"/>
      <c r="M99" s="352"/>
      <c r="N99" s="352"/>
      <c r="O99" s="352"/>
      <c r="P99" s="352"/>
      <c r="Q99" s="352"/>
      <c r="R99" s="352"/>
      <c r="S99" s="352"/>
      <c r="T99" s="352"/>
      <c r="U99" s="375"/>
      <c r="V99" s="434"/>
      <c r="W99" s="434"/>
      <c r="X99" s="434"/>
      <c r="Y99" s="434"/>
      <c r="Z99" s="434"/>
      <c r="AA99" s="434"/>
      <c r="AB99" s="434"/>
      <c r="AC99" s="434"/>
      <c r="AD99" s="434"/>
      <c r="AE99" s="434"/>
      <c r="AF99" s="434"/>
      <c r="AG99" s="434"/>
      <c r="AH99" s="434"/>
      <c r="AI99" s="434"/>
      <c r="AJ99" s="434"/>
    </row>
    <row r="100" spans="1:36" ht="24">
      <c r="A100" s="541"/>
      <c r="B100" s="415" t="s">
        <v>459</v>
      </c>
      <c r="C100" s="352"/>
      <c r="D100" s="352"/>
      <c r="E100" s="352"/>
      <c r="F100" s="352"/>
      <c r="G100" s="352"/>
      <c r="H100" s="352"/>
      <c r="I100" s="352"/>
      <c r="J100" s="352"/>
      <c r="K100" s="352"/>
      <c r="L100" s="352"/>
      <c r="M100" s="352"/>
      <c r="N100" s="352"/>
      <c r="O100" s="352"/>
      <c r="P100" s="352"/>
      <c r="Q100" s="352"/>
      <c r="R100" s="352"/>
      <c r="S100" s="352"/>
      <c r="T100" s="352"/>
      <c r="U100" s="375"/>
      <c r="V100" s="434"/>
      <c r="W100" s="434"/>
      <c r="X100" s="434"/>
      <c r="Y100" s="434"/>
      <c r="Z100" s="434"/>
      <c r="AA100" s="434"/>
      <c r="AB100" s="434"/>
      <c r="AC100" s="434"/>
      <c r="AD100" s="434"/>
      <c r="AE100" s="434"/>
      <c r="AF100" s="434"/>
      <c r="AG100" s="434"/>
      <c r="AH100" s="434"/>
      <c r="AI100" s="434"/>
      <c r="AJ100" s="434"/>
    </row>
    <row r="101" spans="1:36">
      <c r="A101" s="542" t="s">
        <v>533</v>
      </c>
      <c r="B101" s="407" t="s">
        <v>478</v>
      </c>
      <c r="C101" s="352"/>
      <c r="D101" s="352"/>
      <c r="E101" s="352"/>
      <c r="F101" s="352"/>
      <c r="G101" s="352"/>
      <c r="H101" s="352"/>
      <c r="I101" s="352"/>
      <c r="J101" s="352"/>
      <c r="K101" s="352"/>
      <c r="L101" s="352"/>
      <c r="M101" s="352"/>
      <c r="N101" s="352"/>
      <c r="O101" s="352"/>
      <c r="P101" s="352"/>
      <c r="Q101" s="352"/>
      <c r="R101" s="352"/>
      <c r="S101" s="352"/>
      <c r="T101" s="352"/>
      <c r="U101" s="375"/>
      <c r="V101" s="434"/>
      <c r="W101" s="434"/>
      <c r="X101" s="434"/>
      <c r="Y101" s="434"/>
      <c r="Z101" s="434"/>
      <c r="AA101" s="434"/>
      <c r="AB101" s="434"/>
      <c r="AC101" s="434"/>
      <c r="AD101" s="434"/>
      <c r="AE101" s="434"/>
      <c r="AF101" s="434"/>
      <c r="AG101" s="434"/>
      <c r="AH101" s="434"/>
      <c r="AI101" s="434"/>
      <c r="AJ101" s="434"/>
    </row>
    <row r="102" spans="1:36">
      <c r="A102" s="543"/>
      <c r="B102" s="407" t="s">
        <v>479</v>
      </c>
      <c r="C102" s="352"/>
      <c r="D102" s="352"/>
      <c r="E102" s="352"/>
      <c r="F102" s="352"/>
      <c r="G102" s="352"/>
      <c r="H102" s="352"/>
      <c r="I102" s="352"/>
      <c r="J102" s="352"/>
      <c r="K102" s="352"/>
      <c r="L102" s="352"/>
      <c r="M102" s="352"/>
      <c r="N102" s="352"/>
      <c r="O102" s="352"/>
      <c r="P102" s="352"/>
      <c r="Q102" s="352"/>
      <c r="R102" s="352"/>
      <c r="S102" s="352"/>
      <c r="T102" s="352"/>
      <c r="U102" s="375"/>
      <c r="V102" s="434"/>
      <c r="W102" s="434"/>
      <c r="X102" s="434"/>
      <c r="Y102" s="434"/>
      <c r="Z102" s="434"/>
      <c r="AA102" s="434"/>
      <c r="AB102" s="434"/>
      <c r="AC102" s="434"/>
      <c r="AD102" s="434"/>
      <c r="AE102" s="434"/>
      <c r="AF102" s="434"/>
      <c r="AG102" s="434"/>
      <c r="AH102" s="434"/>
      <c r="AI102" s="434"/>
      <c r="AJ102" s="434"/>
    </row>
    <row r="103" spans="1:36">
      <c r="A103" s="543"/>
      <c r="B103" s="407" t="s">
        <v>480</v>
      </c>
      <c r="C103" s="352"/>
      <c r="D103" s="352"/>
      <c r="E103" s="352"/>
      <c r="F103" s="352"/>
      <c r="G103" s="352"/>
      <c r="H103" s="352"/>
      <c r="I103" s="352"/>
      <c r="J103" s="352"/>
      <c r="K103" s="352"/>
      <c r="L103" s="352"/>
      <c r="M103" s="352"/>
      <c r="N103" s="352"/>
      <c r="O103" s="352"/>
      <c r="P103" s="352"/>
      <c r="Q103" s="352"/>
      <c r="R103" s="352"/>
      <c r="S103" s="352"/>
      <c r="T103" s="352"/>
      <c r="U103" s="375"/>
      <c r="V103" s="434"/>
      <c r="W103" s="434"/>
      <c r="X103" s="434"/>
      <c r="Y103" s="434"/>
      <c r="Z103" s="434"/>
      <c r="AA103" s="434"/>
      <c r="AB103" s="434"/>
      <c r="AC103" s="434"/>
      <c r="AD103" s="434"/>
      <c r="AE103" s="434"/>
      <c r="AF103" s="434"/>
      <c r="AG103" s="434"/>
      <c r="AH103" s="434"/>
      <c r="AI103" s="434"/>
      <c r="AJ103" s="434"/>
    </row>
    <row r="104" spans="1:36">
      <c r="A104" s="543"/>
      <c r="B104" s="407" t="s">
        <v>481</v>
      </c>
      <c r="C104" s="352"/>
      <c r="D104" s="352"/>
      <c r="E104" s="352"/>
      <c r="F104" s="352"/>
      <c r="G104" s="352"/>
      <c r="H104" s="352"/>
      <c r="I104" s="352"/>
      <c r="J104" s="352"/>
      <c r="K104" s="352"/>
      <c r="L104" s="352"/>
      <c r="M104" s="352"/>
      <c r="N104" s="352"/>
      <c r="O104" s="352"/>
      <c r="P104" s="352"/>
      <c r="Q104" s="352"/>
      <c r="R104" s="352"/>
      <c r="S104" s="352"/>
      <c r="T104" s="352"/>
      <c r="U104" s="375"/>
      <c r="V104" s="434"/>
      <c r="W104" s="434"/>
      <c r="X104" s="434"/>
      <c r="Y104" s="434"/>
      <c r="Z104" s="434"/>
      <c r="AA104" s="434"/>
      <c r="AB104" s="434"/>
      <c r="AC104" s="434"/>
      <c r="AD104" s="434"/>
      <c r="AE104" s="434"/>
      <c r="AF104" s="434"/>
      <c r="AG104" s="434"/>
      <c r="AH104" s="434"/>
      <c r="AI104" s="434"/>
      <c r="AJ104" s="434"/>
    </row>
    <row r="105" spans="1:36" ht="24">
      <c r="A105" s="543"/>
      <c r="B105" s="415" t="s">
        <v>459</v>
      </c>
      <c r="C105" s="352"/>
      <c r="D105" s="352"/>
      <c r="E105" s="352"/>
      <c r="F105" s="352"/>
      <c r="G105" s="352"/>
      <c r="H105" s="352"/>
      <c r="I105" s="352"/>
      <c r="J105" s="352"/>
      <c r="K105" s="352"/>
      <c r="L105" s="352"/>
      <c r="M105" s="352"/>
      <c r="N105" s="352"/>
      <c r="O105" s="352"/>
      <c r="P105" s="352"/>
      <c r="Q105" s="352"/>
      <c r="R105" s="352"/>
      <c r="S105" s="352"/>
      <c r="T105" s="352"/>
      <c r="U105" s="375"/>
      <c r="V105" s="434"/>
      <c r="W105" s="434"/>
      <c r="X105" s="434"/>
      <c r="Y105" s="434"/>
      <c r="Z105" s="434"/>
      <c r="AA105" s="434"/>
      <c r="AB105" s="434"/>
      <c r="AC105" s="434"/>
      <c r="AD105" s="434"/>
      <c r="AE105" s="434"/>
      <c r="AF105" s="434"/>
      <c r="AG105" s="434"/>
      <c r="AH105" s="434"/>
      <c r="AI105" s="434"/>
      <c r="AJ105" s="434"/>
    </row>
    <row r="106" spans="1:36" ht="24">
      <c r="A106" s="544"/>
      <c r="B106" s="415" t="s">
        <v>459</v>
      </c>
      <c r="C106" s="352"/>
      <c r="D106" s="352"/>
      <c r="E106" s="352"/>
      <c r="F106" s="352"/>
      <c r="G106" s="352"/>
      <c r="H106" s="352"/>
      <c r="I106" s="352"/>
      <c r="J106" s="352"/>
      <c r="K106" s="352"/>
      <c r="L106" s="352"/>
      <c r="M106" s="352"/>
      <c r="N106" s="352"/>
      <c r="O106" s="352"/>
      <c r="P106" s="352"/>
      <c r="Q106" s="352"/>
      <c r="R106" s="352"/>
      <c r="S106" s="352"/>
      <c r="T106" s="352"/>
      <c r="U106" s="375"/>
      <c r="V106" s="434"/>
      <c r="W106" s="434"/>
      <c r="X106" s="434"/>
      <c r="Y106" s="434"/>
      <c r="Z106" s="434"/>
      <c r="AA106" s="434"/>
      <c r="AB106" s="434"/>
      <c r="AC106" s="434"/>
      <c r="AD106" s="434"/>
      <c r="AE106" s="434"/>
      <c r="AF106" s="434"/>
      <c r="AG106" s="434"/>
      <c r="AH106" s="434"/>
      <c r="AI106" s="434"/>
      <c r="AJ106" s="434"/>
    </row>
    <row r="107" spans="1:36">
      <c r="A107" s="415" t="s">
        <v>534</v>
      </c>
      <c r="B107" s="352"/>
      <c r="C107" s="352"/>
      <c r="D107" s="352"/>
      <c r="E107" s="352"/>
      <c r="F107" s="352"/>
      <c r="G107" s="352"/>
      <c r="H107" s="352"/>
      <c r="I107" s="352"/>
      <c r="J107" s="352"/>
      <c r="K107" s="352"/>
      <c r="L107" s="352"/>
      <c r="M107" s="352"/>
      <c r="N107" s="352"/>
      <c r="O107" s="352"/>
      <c r="P107" s="352"/>
      <c r="Q107" s="352"/>
      <c r="R107" s="352"/>
      <c r="S107" s="352"/>
      <c r="T107" s="352"/>
      <c r="U107" s="375"/>
      <c r="V107" s="434"/>
      <c r="W107" s="434"/>
      <c r="X107" s="434"/>
      <c r="Y107" s="434"/>
      <c r="Z107" s="434"/>
      <c r="AA107" s="434"/>
      <c r="AB107" s="434"/>
      <c r="AC107" s="434"/>
      <c r="AD107" s="434"/>
      <c r="AE107" s="434"/>
      <c r="AF107" s="434"/>
      <c r="AG107" s="434"/>
      <c r="AH107" s="434"/>
      <c r="AI107" s="434"/>
      <c r="AJ107" s="434"/>
    </row>
    <row r="108" spans="1:36">
      <c r="A108" s="415" t="s">
        <v>459</v>
      </c>
      <c r="B108" s="352"/>
      <c r="C108" s="352"/>
      <c r="D108" s="352"/>
      <c r="E108" s="352"/>
      <c r="F108" s="352"/>
      <c r="G108" s="352"/>
      <c r="H108" s="352"/>
      <c r="I108" s="352"/>
      <c r="J108" s="352"/>
      <c r="K108" s="352"/>
      <c r="L108" s="352"/>
      <c r="M108" s="352"/>
      <c r="N108" s="352"/>
      <c r="O108" s="352"/>
      <c r="P108" s="352"/>
      <c r="Q108" s="352"/>
      <c r="R108" s="352"/>
      <c r="S108" s="352"/>
      <c r="T108" s="352"/>
      <c r="U108" s="375"/>
      <c r="V108" s="434"/>
      <c r="W108" s="434"/>
      <c r="X108" s="434"/>
      <c r="Y108" s="434"/>
      <c r="Z108" s="434"/>
      <c r="AA108" s="434"/>
      <c r="AB108" s="434"/>
      <c r="AC108" s="434"/>
      <c r="AD108" s="434"/>
      <c r="AE108" s="434"/>
      <c r="AF108" s="434"/>
      <c r="AG108" s="434"/>
      <c r="AH108" s="434"/>
      <c r="AI108" s="434"/>
      <c r="AJ108" s="434"/>
    </row>
    <row r="109" spans="1:36">
      <c r="A109" s="415" t="s">
        <v>459</v>
      </c>
      <c r="B109" s="352"/>
      <c r="C109" s="352"/>
      <c r="D109" s="352"/>
      <c r="E109" s="352"/>
      <c r="F109" s="352"/>
      <c r="G109" s="352"/>
      <c r="H109" s="352"/>
      <c r="I109" s="352"/>
      <c r="J109" s="352"/>
      <c r="K109" s="352"/>
      <c r="L109" s="352"/>
      <c r="M109" s="352"/>
      <c r="N109" s="352"/>
      <c r="O109" s="352"/>
      <c r="P109" s="352"/>
      <c r="Q109" s="352"/>
      <c r="R109" s="352"/>
      <c r="S109" s="352"/>
      <c r="T109" s="352"/>
      <c r="U109" s="375"/>
      <c r="V109" s="434"/>
      <c r="W109" s="434"/>
      <c r="X109" s="434"/>
      <c r="Y109" s="434"/>
      <c r="Z109" s="434"/>
      <c r="AA109" s="434"/>
      <c r="AB109" s="434"/>
      <c r="AC109" s="434"/>
      <c r="AD109" s="434"/>
      <c r="AE109" s="434"/>
      <c r="AF109" s="434"/>
      <c r="AG109" s="434"/>
      <c r="AH109" s="434"/>
      <c r="AI109" s="434"/>
      <c r="AJ109" s="434"/>
    </row>
    <row r="110" spans="1:36">
      <c r="A110" s="415" t="s">
        <v>459</v>
      </c>
      <c r="B110" s="352"/>
      <c r="C110" s="352"/>
      <c r="D110" s="352"/>
      <c r="E110" s="352"/>
      <c r="F110" s="352"/>
      <c r="G110" s="352"/>
      <c r="H110" s="352"/>
      <c r="I110" s="352"/>
      <c r="J110" s="352"/>
      <c r="K110" s="352"/>
      <c r="L110" s="352"/>
      <c r="M110" s="352"/>
      <c r="N110" s="352"/>
      <c r="O110" s="352"/>
      <c r="P110" s="352"/>
      <c r="Q110" s="352"/>
      <c r="R110" s="352"/>
      <c r="S110" s="352"/>
      <c r="T110" s="352"/>
      <c r="U110" s="375"/>
      <c r="V110" s="434"/>
      <c r="W110" s="434"/>
      <c r="X110" s="434"/>
      <c r="Y110" s="434"/>
      <c r="Z110" s="434"/>
      <c r="AA110" s="434"/>
      <c r="AB110" s="434"/>
      <c r="AC110" s="434"/>
      <c r="AD110" s="434"/>
      <c r="AE110" s="434"/>
      <c r="AF110" s="434"/>
      <c r="AG110" s="434"/>
      <c r="AH110" s="434"/>
      <c r="AI110" s="434"/>
      <c r="AJ110" s="434"/>
    </row>
    <row r="111" spans="1:36">
      <c r="A111" s="415" t="s">
        <v>459</v>
      </c>
      <c r="B111" s="352"/>
      <c r="C111" s="352"/>
      <c r="D111" s="352"/>
      <c r="E111" s="352"/>
      <c r="F111" s="352"/>
      <c r="G111" s="352"/>
      <c r="H111" s="352"/>
      <c r="I111" s="352"/>
      <c r="J111" s="352"/>
      <c r="K111" s="352"/>
      <c r="L111" s="352"/>
      <c r="M111" s="352"/>
      <c r="N111" s="352"/>
      <c r="O111" s="352"/>
      <c r="P111" s="352"/>
      <c r="Q111" s="352"/>
      <c r="R111" s="352"/>
      <c r="S111" s="352"/>
      <c r="T111" s="352"/>
      <c r="U111" s="375"/>
      <c r="V111" s="434"/>
      <c r="W111" s="434"/>
      <c r="X111" s="434"/>
      <c r="Y111" s="434"/>
      <c r="Z111" s="434"/>
      <c r="AA111" s="434"/>
      <c r="AB111" s="434"/>
      <c r="AC111" s="434"/>
      <c r="AD111" s="434"/>
      <c r="AE111" s="434"/>
      <c r="AF111" s="434"/>
      <c r="AG111" s="434"/>
      <c r="AH111" s="434"/>
      <c r="AI111" s="434"/>
      <c r="AJ111" s="434"/>
    </row>
    <row r="112" spans="1:36">
      <c r="A112" s="415" t="s">
        <v>459</v>
      </c>
      <c r="B112" s="352"/>
      <c r="C112" s="352"/>
      <c r="D112" s="352"/>
      <c r="E112" s="352"/>
      <c r="F112" s="352"/>
      <c r="G112" s="352"/>
      <c r="H112" s="352"/>
      <c r="I112" s="352"/>
      <c r="J112" s="352"/>
      <c r="K112" s="352"/>
      <c r="L112" s="352"/>
      <c r="M112" s="352"/>
      <c r="N112" s="352"/>
      <c r="O112" s="352"/>
      <c r="P112" s="352"/>
      <c r="Q112" s="352"/>
      <c r="R112" s="352"/>
      <c r="S112" s="352"/>
      <c r="T112" s="352"/>
      <c r="U112" s="375"/>
      <c r="V112" s="434"/>
      <c r="W112" s="434"/>
      <c r="X112" s="434"/>
      <c r="Y112" s="434"/>
      <c r="Z112" s="434"/>
      <c r="AA112" s="434"/>
      <c r="AB112" s="434"/>
      <c r="AC112" s="434"/>
      <c r="AD112" s="434"/>
      <c r="AE112" s="434"/>
      <c r="AF112" s="434"/>
      <c r="AG112" s="434"/>
      <c r="AH112" s="434"/>
      <c r="AI112" s="434"/>
      <c r="AJ112" s="434"/>
    </row>
    <row r="113" spans="1:36">
      <c r="A113" s="415" t="s">
        <v>459</v>
      </c>
      <c r="B113" s="352"/>
      <c r="C113" s="352"/>
      <c r="D113" s="352"/>
      <c r="E113" s="352"/>
      <c r="F113" s="352"/>
      <c r="G113" s="352"/>
      <c r="H113" s="352"/>
      <c r="I113" s="352"/>
      <c r="J113" s="352"/>
      <c r="K113" s="352"/>
      <c r="L113" s="352"/>
      <c r="M113" s="352"/>
      <c r="N113" s="352"/>
      <c r="O113" s="352"/>
      <c r="P113" s="352"/>
      <c r="Q113" s="352"/>
      <c r="R113" s="352"/>
      <c r="S113" s="352"/>
      <c r="T113" s="352"/>
      <c r="U113" s="375"/>
      <c r="V113" s="434"/>
      <c r="W113" s="434"/>
      <c r="X113" s="434"/>
      <c r="Y113" s="434"/>
      <c r="Z113" s="434"/>
      <c r="AA113" s="434"/>
      <c r="AB113" s="434"/>
      <c r="AC113" s="434"/>
      <c r="AD113" s="434"/>
      <c r="AE113" s="434"/>
      <c r="AF113" s="434"/>
      <c r="AG113" s="434"/>
      <c r="AH113" s="434"/>
      <c r="AI113" s="434"/>
      <c r="AJ113" s="434"/>
    </row>
    <row r="114" spans="1:36">
      <c r="A114" s="415" t="s">
        <v>459</v>
      </c>
      <c r="B114" s="352"/>
      <c r="C114" s="352"/>
      <c r="D114" s="352"/>
      <c r="E114" s="352"/>
      <c r="F114" s="352"/>
      <c r="G114" s="352"/>
      <c r="H114" s="352"/>
      <c r="I114" s="352"/>
      <c r="J114" s="352"/>
      <c r="K114" s="352"/>
      <c r="L114" s="352"/>
      <c r="M114" s="352"/>
      <c r="N114" s="352"/>
      <c r="O114" s="352"/>
      <c r="P114" s="352"/>
      <c r="Q114" s="352"/>
      <c r="R114" s="352"/>
      <c r="S114" s="352"/>
      <c r="T114" s="352"/>
      <c r="U114" s="375"/>
      <c r="V114" s="434"/>
      <c r="W114" s="434"/>
      <c r="X114" s="434"/>
      <c r="Y114" s="434"/>
      <c r="Z114" s="434"/>
      <c r="AA114" s="434"/>
      <c r="AB114" s="434"/>
      <c r="AC114" s="434"/>
      <c r="AD114" s="434"/>
      <c r="AE114" s="434"/>
      <c r="AF114" s="434"/>
      <c r="AG114" s="434"/>
      <c r="AH114" s="434"/>
      <c r="AI114" s="434"/>
      <c r="AJ114" s="434"/>
    </row>
    <row r="115" spans="1:36">
      <c r="A115" s="415" t="s">
        <v>459</v>
      </c>
      <c r="B115" s="352"/>
      <c r="C115" s="352"/>
      <c r="D115" s="352"/>
      <c r="E115" s="352"/>
      <c r="F115" s="352"/>
      <c r="G115" s="352"/>
      <c r="H115" s="352"/>
      <c r="I115" s="352"/>
      <c r="J115" s="352"/>
      <c r="K115" s="352"/>
      <c r="L115" s="352"/>
      <c r="M115" s="352"/>
      <c r="N115" s="352"/>
      <c r="O115" s="352"/>
      <c r="P115" s="352"/>
      <c r="Q115" s="352"/>
      <c r="R115" s="352"/>
      <c r="S115" s="352"/>
      <c r="T115" s="352"/>
      <c r="U115" s="375"/>
      <c r="V115" s="434"/>
      <c r="W115" s="434"/>
      <c r="X115" s="434"/>
      <c r="Y115" s="434"/>
      <c r="Z115" s="434"/>
      <c r="AA115" s="434"/>
      <c r="AB115" s="434"/>
      <c r="AC115" s="434"/>
      <c r="AD115" s="434"/>
      <c r="AE115" s="434"/>
      <c r="AF115" s="434"/>
      <c r="AG115" s="434"/>
      <c r="AH115" s="434"/>
      <c r="AI115" s="434"/>
      <c r="AJ115" s="434"/>
    </row>
    <row r="116" spans="1:36" ht="30">
      <c r="A116" s="456" t="s">
        <v>525</v>
      </c>
      <c r="B116" s="369"/>
      <c r="C116" s="369"/>
      <c r="D116" s="369"/>
      <c r="E116" s="369"/>
      <c r="F116" s="369"/>
      <c r="G116" s="369"/>
      <c r="H116" s="369"/>
      <c r="I116" s="369"/>
      <c r="J116" s="369"/>
      <c r="K116" s="369"/>
      <c r="L116" s="369"/>
      <c r="M116" s="369"/>
      <c r="N116" s="369"/>
      <c r="O116" s="369"/>
      <c r="P116" s="369"/>
      <c r="Q116" s="369"/>
      <c r="R116" s="369"/>
      <c r="S116" s="369"/>
      <c r="T116" s="369"/>
      <c r="U116" s="376"/>
      <c r="V116" s="434"/>
      <c r="W116" s="434"/>
      <c r="X116" s="434"/>
      <c r="Y116" s="434"/>
      <c r="Z116" s="434"/>
      <c r="AA116" s="434"/>
      <c r="AB116" s="434"/>
      <c r="AC116" s="434"/>
      <c r="AD116" s="434"/>
      <c r="AE116" s="434"/>
      <c r="AF116" s="434"/>
      <c r="AG116" s="434"/>
      <c r="AH116" s="434"/>
      <c r="AI116" s="434"/>
      <c r="AJ116" s="434"/>
    </row>
    <row r="117" spans="1:36">
      <c r="A117" s="461" t="s">
        <v>462</v>
      </c>
      <c r="B117" s="447"/>
      <c r="C117" s="447"/>
      <c r="D117" s="447"/>
      <c r="E117" s="447"/>
      <c r="F117" s="447"/>
      <c r="G117" s="447"/>
      <c r="H117" s="447"/>
      <c r="I117" s="447"/>
      <c r="J117" s="447"/>
      <c r="K117" s="447"/>
      <c r="L117" s="447"/>
      <c r="M117" s="447"/>
      <c r="N117" s="447"/>
      <c r="O117" s="447"/>
      <c r="P117" s="447"/>
      <c r="Q117" s="447"/>
      <c r="R117" s="447"/>
      <c r="S117" s="447"/>
      <c r="T117" s="447"/>
      <c r="U117" s="454"/>
      <c r="V117" s="459"/>
      <c r="W117" s="459"/>
      <c r="X117" s="459"/>
      <c r="Y117" s="459"/>
      <c r="Z117" s="459"/>
      <c r="AA117" s="459"/>
      <c r="AB117" s="459"/>
      <c r="AC117" s="459"/>
      <c r="AD117" s="459"/>
      <c r="AE117" s="459"/>
      <c r="AF117" s="459"/>
      <c r="AG117" s="459"/>
      <c r="AH117" s="459"/>
      <c r="AI117" s="459"/>
      <c r="AJ117" s="460"/>
    </row>
    <row r="118" spans="1:36">
      <c r="A118" s="545" t="s">
        <v>475</v>
      </c>
      <c r="B118" s="407" t="s">
        <v>478</v>
      </c>
      <c r="C118" s="352"/>
      <c r="D118" s="352"/>
      <c r="E118" s="352"/>
      <c r="F118" s="352"/>
      <c r="G118" s="352"/>
      <c r="H118" s="352"/>
      <c r="I118" s="352"/>
      <c r="J118" s="352"/>
      <c r="K118" s="352"/>
      <c r="L118" s="352"/>
      <c r="M118" s="352"/>
      <c r="N118" s="352"/>
      <c r="O118" s="352"/>
      <c r="P118" s="352"/>
      <c r="Q118" s="352"/>
      <c r="R118" s="352"/>
      <c r="S118" s="352"/>
      <c r="T118" s="352"/>
      <c r="U118" s="375"/>
      <c r="V118" s="434"/>
      <c r="W118" s="434"/>
      <c r="X118" s="434"/>
      <c r="Y118" s="434"/>
      <c r="Z118" s="434"/>
      <c r="AA118" s="434"/>
      <c r="AB118" s="434"/>
      <c r="AC118" s="434"/>
      <c r="AD118" s="434"/>
      <c r="AE118" s="434"/>
      <c r="AF118" s="434"/>
      <c r="AG118" s="434"/>
      <c r="AH118" s="434"/>
      <c r="AI118" s="434"/>
      <c r="AJ118" s="434"/>
    </row>
    <row r="119" spans="1:36">
      <c r="A119" s="546"/>
      <c r="B119" s="407" t="s">
        <v>479</v>
      </c>
      <c r="C119" s="352"/>
      <c r="D119" s="352"/>
      <c r="E119" s="352"/>
      <c r="F119" s="352"/>
      <c r="G119" s="352"/>
      <c r="H119" s="352"/>
      <c r="I119" s="352"/>
      <c r="J119" s="352"/>
      <c r="K119" s="352"/>
      <c r="L119" s="352"/>
      <c r="M119" s="352"/>
      <c r="N119" s="352"/>
      <c r="O119" s="352"/>
      <c r="P119" s="352"/>
      <c r="Q119" s="352"/>
      <c r="R119" s="352"/>
      <c r="S119" s="352"/>
      <c r="T119" s="352"/>
      <c r="U119" s="375"/>
      <c r="V119" s="434"/>
      <c r="W119" s="434"/>
      <c r="X119" s="434"/>
      <c r="Y119" s="434"/>
      <c r="Z119" s="434"/>
      <c r="AA119" s="434"/>
      <c r="AB119" s="434"/>
      <c r="AC119" s="434"/>
      <c r="AD119" s="434"/>
      <c r="AE119" s="434"/>
      <c r="AF119" s="434"/>
      <c r="AG119" s="434"/>
      <c r="AH119" s="434"/>
      <c r="AI119" s="434"/>
      <c r="AJ119" s="434"/>
    </row>
    <row r="120" spans="1:36">
      <c r="A120" s="546"/>
      <c r="B120" s="407" t="s">
        <v>480</v>
      </c>
      <c r="C120" s="352"/>
      <c r="D120" s="352"/>
      <c r="E120" s="352"/>
      <c r="F120" s="352"/>
      <c r="G120" s="352"/>
      <c r="H120" s="352"/>
      <c r="I120" s="352"/>
      <c r="J120" s="352"/>
      <c r="K120" s="352"/>
      <c r="L120" s="352"/>
      <c r="M120" s="352"/>
      <c r="N120" s="352"/>
      <c r="O120" s="352"/>
      <c r="P120" s="352"/>
      <c r="Q120" s="352"/>
      <c r="R120" s="352"/>
      <c r="S120" s="352"/>
      <c r="T120" s="352"/>
      <c r="U120" s="375"/>
      <c r="V120" s="434"/>
      <c r="W120" s="434"/>
      <c r="X120" s="434"/>
      <c r="Y120" s="434"/>
      <c r="Z120" s="434"/>
      <c r="AA120" s="434"/>
      <c r="AB120" s="434"/>
      <c r="AC120" s="434"/>
      <c r="AD120" s="434"/>
      <c r="AE120" s="434"/>
      <c r="AF120" s="434"/>
      <c r="AG120" s="434"/>
      <c r="AH120" s="434"/>
      <c r="AI120" s="434"/>
      <c r="AJ120" s="434"/>
    </row>
    <row r="121" spans="1:36">
      <c r="A121" s="546"/>
      <c r="B121" s="407" t="s">
        <v>481</v>
      </c>
      <c r="C121" s="352"/>
      <c r="D121" s="352"/>
      <c r="E121" s="352"/>
      <c r="F121" s="352"/>
      <c r="G121" s="352"/>
      <c r="H121" s="352"/>
      <c r="I121" s="352"/>
      <c r="J121" s="352"/>
      <c r="K121" s="352"/>
      <c r="L121" s="352"/>
      <c r="M121" s="352"/>
      <c r="N121" s="352"/>
      <c r="O121" s="352"/>
      <c r="P121" s="352"/>
      <c r="Q121" s="352"/>
      <c r="R121" s="352"/>
      <c r="S121" s="352"/>
      <c r="T121" s="352"/>
      <c r="U121" s="375"/>
      <c r="V121" s="434"/>
      <c r="W121" s="434"/>
      <c r="X121" s="434"/>
      <c r="Y121" s="434"/>
      <c r="Z121" s="434"/>
      <c r="AA121" s="434"/>
      <c r="AB121" s="434"/>
      <c r="AC121" s="434"/>
      <c r="AD121" s="434"/>
      <c r="AE121" s="434"/>
      <c r="AF121" s="434"/>
      <c r="AG121" s="434"/>
      <c r="AH121" s="434"/>
      <c r="AI121" s="434"/>
      <c r="AJ121" s="434"/>
    </row>
    <row r="122" spans="1:36" ht="24">
      <c r="A122" s="546"/>
      <c r="B122" s="415" t="s">
        <v>459</v>
      </c>
      <c r="C122" s="352"/>
      <c r="D122" s="352"/>
      <c r="E122" s="352"/>
      <c r="F122" s="352"/>
      <c r="G122" s="352"/>
      <c r="H122" s="352"/>
      <c r="I122" s="352"/>
      <c r="J122" s="352"/>
      <c r="K122" s="352"/>
      <c r="L122" s="352"/>
      <c r="M122" s="352"/>
      <c r="N122" s="352"/>
      <c r="O122" s="352"/>
      <c r="P122" s="352"/>
      <c r="Q122" s="352"/>
      <c r="R122" s="352"/>
      <c r="S122" s="352"/>
      <c r="T122" s="352"/>
      <c r="U122" s="375"/>
      <c r="V122" s="434"/>
      <c r="W122" s="434"/>
      <c r="X122" s="434"/>
      <c r="Y122" s="434"/>
      <c r="Z122" s="434"/>
      <c r="AA122" s="434"/>
      <c r="AB122" s="434"/>
      <c r="AC122" s="434"/>
      <c r="AD122" s="434"/>
      <c r="AE122" s="434"/>
      <c r="AF122" s="434"/>
      <c r="AG122" s="434"/>
      <c r="AH122" s="434"/>
      <c r="AI122" s="434"/>
      <c r="AJ122" s="434"/>
    </row>
    <row r="123" spans="1:36" ht="24">
      <c r="A123" s="547"/>
      <c r="B123" s="415" t="s">
        <v>459</v>
      </c>
      <c r="C123" s="352"/>
      <c r="D123" s="352"/>
      <c r="E123" s="352"/>
      <c r="F123" s="352"/>
      <c r="G123" s="352"/>
      <c r="H123" s="352"/>
      <c r="I123" s="352"/>
      <c r="J123" s="352"/>
      <c r="K123" s="352"/>
      <c r="L123" s="352"/>
      <c r="M123" s="352"/>
      <c r="N123" s="352"/>
      <c r="O123" s="352"/>
      <c r="P123" s="352"/>
      <c r="Q123" s="352"/>
      <c r="R123" s="352"/>
      <c r="S123" s="352"/>
      <c r="T123" s="352"/>
      <c r="U123" s="375"/>
      <c r="V123" s="434"/>
      <c r="W123" s="434"/>
      <c r="X123" s="434"/>
      <c r="Y123" s="434"/>
      <c r="Z123" s="434"/>
      <c r="AA123" s="434"/>
      <c r="AB123" s="434"/>
      <c r="AC123" s="434"/>
      <c r="AD123" s="434"/>
      <c r="AE123" s="434"/>
      <c r="AF123" s="434"/>
      <c r="AG123" s="434"/>
      <c r="AH123" s="434"/>
      <c r="AI123" s="434"/>
      <c r="AJ123" s="434"/>
    </row>
    <row r="124" spans="1:36">
      <c r="A124" s="539" t="s">
        <v>476</v>
      </c>
      <c r="B124" s="407" t="s">
        <v>478</v>
      </c>
      <c r="C124" s="352"/>
      <c r="D124" s="352"/>
      <c r="E124" s="352"/>
      <c r="F124" s="352"/>
      <c r="G124" s="352"/>
      <c r="H124" s="352"/>
      <c r="I124" s="352"/>
      <c r="J124" s="352"/>
      <c r="K124" s="352"/>
      <c r="L124" s="352"/>
      <c r="M124" s="352"/>
      <c r="N124" s="352"/>
      <c r="O124" s="352"/>
      <c r="P124" s="352"/>
      <c r="Q124" s="352"/>
      <c r="R124" s="352"/>
      <c r="S124" s="352"/>
      <c r="T124" s="352"/>
      <c r="U124" s="375"/>
      <c r="V124" s="434"/>
      <c r="W124" s="434"/>
      <c r="X124" s="434"/>
      <c r="Y124" s="434"/>
      <c r="Z124" s="434"/>
      <c r="AA124" s="434"/>
      <c r="AB124" s="434"/>
      <c r="AC124" s="434"/>
      <c r="AD124" s="434"/>
      <c r="AE124" s="434"/>
      <c r="AF124" s="434"/>
      <c r="AG124" s="434"/>
      <c r="AH124" s="434"/>
      <c r="AI124" s="434"/>
      <c r="AJ124" s="434"/>
    </row>
    <row r="125" spans="1:36">
      <c r="A125" s="540"/>
      <c r="B125" s="407" t="s">
        <v>479</v>
      </c>
      <c r="C125" s="352"/>
      <c r="D125" s="352"/>
      <c r="E125" s="352"/>
      <c r="F125" s="352"/>
      <c r="G125" s="352"/>
      <c r="H125" s="352"/>
      <c r="I125" s="352"/>
      <c r="J125" s="352"/>
      <c r="K125" s="352"/>
      <c r="L125" s="352"/>
      <c r="M125" s="352"/>
      <c r="N125" s="352"/>
      <c r="O125" s="352"/>
      <c r="P125" s="352"/>
      <c r="Q125" s="352"/>
      <c r="R125" s="352"/>
      <c r="S125" s="352"/>
      <c r="T125" s="352"/>
      <c r="U125" s="375"/>
      <c r="V125" s="434"/>
      <c r="W125" s="434"/>
      <c r="X125" s="434"/>
      <c r="Y125" s="434"/>
      <c r="Z125" s="434"/>
      <c r="AA125" s="434"/>
      <c r="AB125" s="434"/>
      <c r="AC125" s="434"/>
      <c r="AD125" s="434"/>
      <c r="AE125" s="434"/>
      <c r="AF125" s="434"/>
      <c r="AG125" s="434"/>
      <c r="AH125" s="434"/>
      <c r="AI125" s="434"/>
      <c r="AJ125" s="434"/>
    </row>
    <row r="126" spans="1:36">
      <c r="A126" s="540"/>
      <c r="B126" s="407" t="s">
        <v>480</v>
      </c>
      <c r="C126" s="352"/>
      <c r="D126" s="352"/>
      <c r="E126" s="352"/>
      <c r="F126" s="352"/>
      <c r="G126" s="352"/>
      <c r="H126" s="352"/>
      <c r="I126" s="352"/>
      <c r="J126" s="352"/>
      <c r="K126" s="352"/>
      <c r="L126" s="352"/>
      <c r="M126" s="352"/>
      <c r="N126" s="352"/>
      <c r="O126" s="352"/>
      <c r="P126" s="352"/>
      <c r="Q126" s="352"/>
      <c r="R126" s="352"/>
      <c r="S126" s="352"/>
      <c r="T126" s="352"/>
      <c r="U126" s="375"/>
      <c r="V126" s="434"/>
      <c r="W126" s="434"/>
      <c r="X126" s="434"/>
      <c r="Y126" s="434"/>
      <c r="Z126" s="434"/>
      <c r="AA126" s="434"/>
      <c r="AB126" s="434"/>
      <c r="AC126" s="434"/>
      <c r="AD126" s="434"/>
      <c r="AE126" s="434"/>
      <c r="AF126" s="434"/>
      <c r="AG126" s="434"/>
      <c r="AH126" s="434"/>
      <c r="AI126" s="434"/>
      <c r="AJ126" s="434"/>
    </row>
    <row r="127" spans="1:36">
      <c r="A127" s="540"/>
      <c r="B127" s="407" t="s">
        <v>481</v>
      </c>
      <c r="C127" s="352"/>
      <c r="D127" s="352"/>
      <c r="E127" s="352"/>
      <c r="F127" s="352"/>
      <c r="G127" s="352"/>
      <c r="H127" s="352"/>
      <c r="I127" s="352"/>
      <c r="J127" s="352"/>
      <c r="K127" s="352"/>
      <c r="L127" s="352"/>
      <c r="M127" s="352"/>
      <c r="N127" s="352"/>
      <c r="O127" s="352"/>
      <c r="P127" s="352"/>
      <c r="Q127" s="352"/>
      <c r="R127" s="352"/>
      <c r="S127" s="352"/>
      <c r="T127" s="352"/>
      <c r="U127" s="375"/>
      <c r="V127" s="434"/>
      <c r="W127" s="434"/>
      <c r="X127" s="434"/>
      <c r="Y127" s="434"/>
      <c r="Z127" s="434"/>
      <c r="AA127" s="434"/>
      <c r="AB127" s="434"/>
      <c r="AC127" s="434"/>
      <c r="AD127" s="434"/>
      <c r="AE127" s="434"/>
      <c r="AF127" s="434"/>
      <c r="AG127" s="434"/>
      <c r="AH127" s="434"/>
      <c r="AI127" s="434"/>
      <c r="AJ127" s="434"/>
    </row>
    <row r="128" spans="1:36" ht="24">
      <c r="A128" s="540"/>
      <c r="B128" s="415" t="s">
        <v>459</v>
      </c>
      <c r="C128" s="352"/>
      <c r="D128" s="352"/>
      <c r="E128" s="352"/>
      <c r="F128" s="352"/>
      <c r="G128" s="352"/>
      <c r="H128" s="352"/>
      <c r="I128" s="352"/>
      <c r="J128" s="352"/>
      <c r="K128" s="352"/>
      <c r="L128" s="352"/>
      <c r="M128" s="352"/>
      <c r="N128" s="352"/>
      <c r="O128" s="352"/>
      <c r="P128" s="352"/>
      <c r="Q128" s="352"/>
      <c r="R128" s="352"/>
      <c r="S128" s="352"/>
      <c r="T128" s="352"/>
      <c r="U128" s="375"/>
      <c r="V128" s="434"/>
      <c r="W128" s="434"/>
      <c r="X128" s="434"/>
      <c r="Y128" s="434"/>
      <c r="Z128" s="434"/>
      <c r="AA128" s="434"/>
      <c r="AB128" s="434"/>
      <c r="AC128" s="434"/>
      <c r="AD128" s="434"/>
      <c r="AE128" s="434"/>
      <c r="AF128" s="434"/>
      <c r="AG128" s="434"/>
      <c r="AH128" s="434"/>
      <c r="AI128" s="434"/>
      <c r="AJ128" s="434"/>
    </row>
    <row r="129" spans="1:36" ht="24">
      <c r="A129" s="541"/>
      <c r="B129" s="415" t="s">
        <v>459</v>
      </c>
      <c r="C129" s="352"/>
      <c r="D129" s="352"/>
      <c r="E129" s="352"/>
      <c r="F129" s="352"/>
      <c r="G129" s="352"/>
      <c r="H129" s="352"/>
      <c r="I129" s="352"/>
      <c r="J129" s="352"/>
      <c r="K129" s="352"/>
      <c r="L129" s="352"/>
      <c r="M129" s="352"/>
      <c r="N129" s="352"/>
      <c r="O129" s="352"/>
      <c r="P129" s="352"/>
      <c r="Q129" s="352"/>
      <c r="R129" s="352"/>
      <c r="S129" s="352"/>
      <c r="T129" s="352"/>
      <c r="U129" s="375"/>
      <c r="V129" s="434"/>
      <c r="W129" s="434"/>
      <c r="X129" s="434"/>
      <c r="Y129" s="434"/>
      <c r="Z129" s="434"/>
      <c r="AA129" s="434"/>
      <c r="AB129" s="434"/>
      <c r="AC129" s="434"/>
      <c r="AD129" s="434"/>
      <c r="AE129" s="434"/>
      <c r="AF129" s="434"/>
      <c r="AG129" s="434"/>
      <c r="AH129" s="434"/>
      <c r="AI129" s="434"/>
      <c r="AJ129" s="434"/>
    </row>
    <row r="130" spans="1:36">
      <c r="A130" s="539" t="s">
        <v>477</v>
      </c>
      <c r="B130" s="407" t="s">
        <v>478</v>
      </c>
      <c r="C130" s="352"/>
      <c r="D130" s="352"/>
      <c r="E130" s="352"/>
      <c r="F130" s="352"/>
      <c r="G130" s="352"/>
      <c r="H130" s="352"/>
      <c r="I130" s="352"/>
      <c r="J130" s="352"/>
      <c r="K130" s="352"/>
      <c r="L130" s="352"/>
      <c r="M130" s="352"/>
      <c r="N130" s="352"/>
      <c r="O130" s="352"/>
      <c r="P130" s="352"/>
      <c r="Q130" s="352"/>
      <c r="R130" s="352"/>
      <c r="S130" s="352"/>
      <c r="T130" s="352"/>
      <c r="U130" s="375"/>
      <c r="V130" s="434"/>
      <c r="W130" s="434"/>
      <c r="X130" s="434"/>
      <c r="Y130" s="434"/>
      <c r="Z130" s="434"/>
      <c r="AA130" s="434"/>
      <c r="AB130" s="434"/>
      <c r="AC130" s="434"/>
      <c r="AD130" s="434"/>
      <c r="AE130" s="434"/>
      <c r="AF130" s="434"/>
      <c r="AG130" s="434"/>
      <c r="AH130" s="434"/>
      <c r="AI130" s="434"/>
      <c r="AJ130" s="434"/>
    </row>
    <row r="131" spans="1:36">
      <c r="A131" s="540"/>
      <c r="B131" s="407" t="s">
        <v>479</v>
      </c>
      <c r="C131" s="352"/>
      <c r="D131" s="352"/>
      <c r="E131" s="352"/>
      <c r="F131" s="352"/>
      <c r="G131" s="352"/>
      <c r="H131" s="352"/>
      <c r="I131" s="352"/>
      <c r="J131" s="352"/>
      <c r="K131" s="352"/>
      <c r="L131" s="352"/>
      <c r="M131" s="352"/>
      <c r="N131" s="352"/>
      <c r="O131" s="352"/>
      <c r="P131" s="352"/>
      <c r="Q131" s="352"/>
      <c r="R131" s="352"/>
      <c r="S131" s="352"/>
      <c r="T131" s="352"/>
      <c r="U131" s="375"/>
      <c r="V131" s="434"/>
      <c r="W131" s="434"/>
      <c r="X131" s="434"/>
      <c r="Y131" s="434"/>
      <c r="Z131" s="434"/>
      <c r="AA131" s="434"/>
      <c r="AB131" s="434"/>
      <c r="AC131" s="434"/>
      <c r="AD131" s="434"/>
      <c r="AE131" s="434"/>
      <c r="AF131" s="434"/>
      <c r="AG131" s="434"/>
      <c r="AH131" s="434"/>
      <c r="AI131" s="434"/>
      <c r="AJ131" s="434"/>
    </row>
    <row r="132" spans="1:36">
      <c r="A132" s="540"/>
      <c r="B132" s="407" t="s">
        <v>480</v>
      </c>
      <c r="C132" s="352"/>
      <c r="D132" s="352"/>
      <c r="E132" s="352"/>
      <c r="F132" s="352"/>
      <c r="G132" s="352"/>
      <c r="H132" s="352"/>
      <c r="I132" s="352"/>
      <c r="J132" s="352"/>
      <c r="K132" s="352"/>
      <c r="L132" s="352"/>
      <c r="M132" s="352"/>
      <c r="N132" s="352"/>
      <c r="O132" s="352"/>
      <c r="P132" s="352"/>
      <c r="Q132" s="352"/>
      <c r="R132" s="352"/>
      <c r="S132" s="352"/>
      <c r="T132" s="352"/>
      <c r="U132" s="375"/>
      <c r="V132" s="434"/>
      <c r="W132" s="434"/>
      <c r="X132" s="434"/>
      <c r="Y132" s="434"/>
      <c r="Z132" s="434"/>
      <c r="AA132" s="434"/>
      <c r="AB132" s="434"/>
      <c r="AC132" s="434"/>
      <c r="AD132" s="434"/>
      <c r="AE132" s="434"/>
      <c r="AF132" s="434"/>
      <c r="AG132" s="434"/>
      <c r="AH132" s="434"/>
      <c r="AI132" s="434"/>
      <c r="AJ132" s="434"/>
    </row>
    <row r="133" spans="1:36">
      <c r="A133" s="540"/>
      <c r="B133" s="407" t="s">
        <v>481</v>
      </c>
      <c r="C133" s="352"/>
      <c r="D133" s="352"/>
      <c r="E133" s="352"/>
      <c r="F133" s="352"/>
      <c r="G133" s="352"/>
      <c r="H133" s="352"/>
      <c r="I133" s="352"/>
      <c r="J133" s="352"/>
      <c r="K133" s="352"/>
      <c r="L133" s="352"/>
      <c r="M133" s="352"/>
      <c r="N133" s="352"/>
      <c r="O133" s="352"/>
      <c r="P133" s="352"/>
      <c r="Q133" s="352"/>
      <c r="R133" s="352"/>
      <c r="S133" s="352"/>
      <c r="T133" s="352"/>
      <c r="U133" s="375"/>
      <c r="V133" s="434"/>
      <c r="W133" s="434"/>
      <c r="X133" s="434"/>
      <c r="Y133" s="434"/>
      <c r="Z133" s="434"/>
      <c r="AA133" s="434"/>
      <c r="AB133" s="434"/>
      <c r="AC133" s="434"/>
      <c r="AD133" s="434"/>
      <c r="AE133" s="434"/>
      <c r="AF133" s="434"/>
      <c r="AG133" s="434"/>
      <c r="AH133" s="434"/>
      <c r="AI133" s="434"/>
      <c r="AJ133" s="434"/>
    </row>
    <row r="134" spans="1:36" ht="24">
      <c r="A134" s="540"/>
      <c r="B134" s="415" t="s">
        <v>459</v>
      </c>
      <c r="C134" s="352"/>
      <c r="D134" s="352"/>
      <c r="E134" s="352"/>
      <c r="F134" s="352"/>
      <c r="G134" s="352"/>
      <c r="H134" s="352"/>
      <c r="I134" s="352"/>
      <c r="J134" s="352"/>
      <c r="K134" s="352"/>
      <c r="L134" s="352"/>
      <c r="M134" s="352"/>
      <c r="N134" s="352"/>
      <c r="O134" s="352"/>
      <c r="P134" s="352"/>
      <c r="Q134" s="352"/>
      <c r="R134" s="352"/>
      <c r="S134" s="352"/>
      <c r="T134" s="352"/>
      <c r="U134" s="375"/>
      <c r="V134" s="434"/>
      <c r="W134" s="434"/>
      <c r="X134" s="434"/>
      <c r="Y134" s="434"/>
      <c r="Z134" s="434"/>
      <c r="AA134" s="434"/>
      <c r="AB134" s="434"/>
      <c r="AC134" s="434"/>
      <c r="AD134" s="434"/>
      <c r="AE134" s="434"/>
      <c r="AF134" s="434"/>
      <c r="AG134" s="434"/>
      <c r="AH134" s="434"/>
      <c r="AI134" s="434"/>
      <c r="AJ134" s="434"/>
    </row>
    <row r="135" spans="1:36" ht="24">
      <c r="A135" s="541"/>
      <c r="B135" s="415" t="s">
        <v>459</v>
      </c>
      <c r="C135" s="352"/>
      <c r="D135" s="352"/>
      <c r="E135" s="352"/>
      <c r="F135" s="352"/>
      <c r="G135" s="352"/>
      <c r="H135" s="352"/>
      <c r="I135" s="352"/>
      <c r="J135" s="352"/>
      <c r="K135" s="352"/>
      <c r="L135" s="352"/>
      <c r="M135" s="352"/>
      <c r="N135" s="352"/>
      <c r="O135" s="352"/>
      <c r="P135" s="352"/>
      <c r="Q135" s="352"/>
      <c r="R135" s="352"/>
      <c r="S135" s="352"/>
      <c r="T135" s="352"/>
      <c r="U135" s="375"/>
      <c r="V135" s="434"/>
      <c r="W135" s="434"/>
      <c r="X135" s="434"/>
      <c r="Y135" s="434"/>
      <c r="Z135" s="434"/>
      <c r="AA135" s="434"/>
      <c r="AB135" s="434"/>
      <c r="AC135" s="434"/>
      <c r="AD135" s="434"/>
      <c r="AE135" s="434"/>
      <c r="AF135" s="434"/>
      <c r="AG135" s="434"/>
      <c r="AH135" s="434"/>
      <c r="AI135" s="434"/>
      <c r="AJ135" s="434"/>
    </row>
    <row r="136" spans="1:36">
      <c r="A136" s="542" t="s">
        <v>533</v>
      </c>
      <c r="B136" s="407" t="s">
        <v>478</v>
      </c>
      <c r="C136" s="352"/>
      <c r="D136" s="352"/>
      <c r="E136" s="352"/>
      <c r="F136" s="352"/>
      <c r="G136" s="352"/>
      <c r="H136" s="352"/>
      <c r="I136" s="352"/>
      <c r="J136" s="352"/>
      <c r="K136" s="352"/>
      <c r="L136" s="352"/>
      <c r="M136" s="352"/>
      <c r="N136" s="352"/>
      <c r="O136" s="352"/>
      <c r="P136" s="352"/>
      <c r="Q136" s="352"/>
      <c r="R136" s="352"/>
      <c r="S136" s="352"/>
      <c r="T136" s="352"/>
      <c r="U136" s="375"/>
      <c r="V136" s="434"/>
      <c r="W136" s="434"/>
      <c r="X136" s="434"/>
      <c r="Y136" s="434"/>
      <c r="Z136" s="434"/>
      <c r="AA136" s="434"/>
      <c r="AB136" s="434"/>
      <c r="AC136" s="434"/>
      <c r="AD136" s="434"/>
      <c r="AE136" s="434"/>
      <c r="AF136" s="434"/>
      <c r="AG136" s="434"/>
      <c r="AH136" s="434"/>
      <c r="AI136" s="434"/>
      <c r="AJ136" s="434"/>
    </row>
    <row r="137" spans="1:36">
      <c r="A137" s="543"/>
      <c r="B137" s="407" t="s">
        <v>479</v>
      </c>
      <c r="C137" s="352"/>
      <c r="D137" s="352"/>
      <c r="E137" s="352"/>
      <c r="F137" s="352"/>
      <c r="G137" s="352"/>
      <c r="H137" s="352"/>
      <c r="I137" s="352"/>
      <c r="J137" s="352"/>
      <c r="K137" s="352"/>
      <c r="L137" s="352"/>
      <c r="M137" s="352"/>
      <c r="N137" s="352"/>
      <c r="O137" s="352"/>
      <c r="P137" s="352"/>
      <c r="Q137" s="352"/>
      <c r="R137" s="352"/>
      <c r="S137" s="352"/>
      <c r="T137" s="352"/>
      <c r="U137" s="375"/>
      <c r="V137" s="434"/>
      <c r="W137" s="434"/>
      <c r="X137" s="434"/>
      <c r="Y137" s="434"/>
      <c r="Z137" s="434"/>
      <c r="AA137" s="434"/>
      <c r="AB137" s="434"/>
      <c r="AC137" s="434"/>
      <c r="AD137" s="434"/>
      <c r="AE137" s="434"/>
      <c r="AF137" s="434"/>
      <c r="AG137" s="434"/>
      <c r="AH137" s="434"/>
      <c r="AI137" s="434"/>
      <c r="AJ137" s="434"/>
    </row>
    <row r="138" spans="1:36">
      <c r="A138" s="543"/>
      <c r="B138" s="407" t="s">
        <v>480</v>
      </c>
      <c r="C138" s="352"/>
      <c r="D138" s="352"/>
      <c r="E138" s="352"/>
      <c r="F138" s="352"/>
      <c r="G138" s="352"/>
      <c r="H138" s="352"/>
      <c r="I138" s="352"/>
      <c r="J138" s="352"/>
      <c r="K138" s="352"/>
      <c r="L138" s="352"/>
      <c r="M138" s="352"/>
      <c r="N138" s="352"/>
      <c r="O138" s="352"/>
      <c r="P138" s="352"/>
      <c r="Q138" s="352"/>
      <c r="R138" s="352"/>
      <c r="S138" s="352"/>
      <c r="T138" s="352"/>
      <c r="U138" s="375"/>
      <c r="V138" s="434"/>
      <c r="W138" s="434"/>
      <c r="X138" s="434"/>
      <c r="Y138" s="434"/>
      <c r="Z138" s="434"/>
      <c r="AA138" s="434"/>
      <c r="AB138" s="434"/>
      <c r="AC138" s="434"/>
      <c r="AD138" s="434"/>
      <c r="AE138" s="434"/>
      <c r="AF138" s="434"/>
      <c r="AG138" s="434"/>
      <c r="AH138" s="434"/>
      <c r="AI138" s="434"/>
      <c r="AJ138" s="434"/>
    </row>
    <row r="139" spans="1:36">
      <c r="A139" s="543"/>
      <c r="B139" s="407" t="s">
        <v>481</v>
      </c>
      <c r="C139" s="352"/>
      <c r="D139" s="352"/>
      <c r="E139" s="352"/>
      <c r="F139" s="352"/>
      <c r="G139" s="352"/>
      <c r="H139" s="352"/>
      <c r="I139" s="352"/>
      <c r="J139" s="352"/>
      <c r="K139" s="352"/>
      <c r="L139" s="352"/>
      <c r="M139" s="352"/>
      <c r="N139" s="352"/>
      <c r="O139" s="352"/>
      <c r="P139" s="352"/>
      <c r="Q139" s="352"/>
      <c r="R139" s="352"/>
      <c r="S139" s="352"/>
      <c r="T139" s="352"/>
      <c r="U139" s="375"/>
      <c r="V139" s="434"/>
      <c r="W139" s="434"/>
      <c r="X139" s="434"/>
      <c r="Y139" s="434"/>
      <c r="Z139" s="434"/>
      <c r="AA139" s="434"/>
      <c r="AB139" s="434"/>
      <c r="AC139" s="434"/>
      <c r="AD139" s="434"/>
      <c r="AE139" s="434"/>
      <c r="AF139" s="434"/>
      <c r="AG139" s="434"/>
      <c r="AH139" s="434"/>
      <c r="AI139" s="434"/>
      <c r="AJ139" s="434"/>
    </row>
    <row r="140" spans="1:36" ht="24">
      <c r="A140" s="543"/>
      <c r="B140" s="415" t="s">
        <v>459</v>
      </c>
      <c r="C140" s="352"/>
      <c r="D140" s="352"/>
      <c r="E140" s="352"/>
      <c r="F140" s="352"/>
      <c r="G140" s="352"/>
      <c r="H140" s="352"/>
      <c r="I140" s="352"/>
      <c r="J140" s="352"/>
      <c r="K140" s="352"/>
      <c r="L140" s="352"/>
      <c r="M140" s="352"/>
      <c r="N140" s="352"/>
      <c r="O140" s="352"/>
      <c r="P140" s="352"/>
      <c r="Q140" s="352"/>
      <c r="R140" s="352"/>
      <c r="S140" s="352"/>
      <c r="T140" s="352"/>
      <c r="U140" s="375"/>
      <c r="V140" s="434"/>
      <c r="W140" s="434"/>
      <c r="X140" s="434"/>
      <c r="Y140" s="434"/>
      <c r="Z140" s="434"/>
      <c r="AA140" s="434"/>
      <c r="AB140" s="434"/>
      <c r="AC140" s="434"/>
      <c r="AD140" s="434"/>
      <c r="AE140" s="434"/>
      <c r="AF140" s="434"/>
      <c r="AG140" s="434"/>
      <c r="AH140" s="434"/>
      <c r="AI140" s="434"/>
      <c r="AJ140" s="434"/>
    </row>
    <row r="141" spans="1:36" ht="24">
      <c r="A141" s="544"/>
      <c r="B141" s="415" t="s">
        <v>459</v>
      </c>
      <c r="C141" s="352"/>
      <c r="D141" s="352"/>
      <c r="E141" s="352"/>
      <c r="F141" s="352"/>
      <c r="G141" s="352"/>
      <c r="H141" s="352"/>
      <c r="I141" s="352"/>
      <c r="J141" s="352"/>
      <c r="K141" s="352"/>
      <c r="L141" s="352"/>
      <c r="M141" s="352"/>
      <c r="N141" s="352"/>
      <c r="O141" s="352"/>
      <c r="P141" s="352"/>
      <c r="Q141" s="352"/>
      <c r="R141" s="352"/>
      <c r="S141" s="352"/>
      <c r="T141" s="352"/>
      <c r="U141" s="375"/>
      <c r="V141" s="434"/>
      <c r="W141" s="434"/>
      <c r="X141" s="434"/>
      <c r="Y141" s="434"/>
      <c r="Z141" s="434"/>
      <c r="AA141" s="434"/>
      <c r="AB141" s="434"/>
      <c r="AC141" s="434"/>
      <c r="AD141" s="434"/>
      <c r="AE141" s="434"/>
      <c r="AF141" s="434"/>
      <c r="AG141" s="434"/>
      <c r="AH141" s="434"/>
      <c r="AI141" s="434"/>
      <c r="AJ141" s="434"/>
    </row>
    <row r="142" spans="1:36">
      <c r="A142" s="415" t="s">
        <v>534</v>
      </c>
      <c r="B142" s="352"/>
      <c r="C142" s="352"/>
      <c r="D142" s="352"/>
      <c r="E142" s="352"/>
      <c r="F142" s="352"/>
      <c r="G142" s="352"/>
      <c r="H142" s="352"/>
      <c r="I142" s="352"/>
      <c r="J142" s="352"/>
      <c r="K142" s="352"/>
      <c r="L142" s="352"/>
      <c r="M142" s="352"/>
      <c r="N142" s="352"/>
      <c r="O142" s="352"/>
      <c r="P142" s="352"/>
      <c r="Q142" s="352"/>
      <c r="R142" s="352"/>
      <c r="S142" s="352"/>
      <c r="T142" s="352"/>
      <c r="U142" s="375"/>
      <c r="V142" s="434"/>
      <c r="W142" s="434"/>
      <c r="X142" s="434"/>
      <c r="Y142" s="434"/>
      <c r="Z142" s="434"/>
      <c r="AA142" s="434"/>
      <c r="AB142" s="434"/>
      <c r="AC142" s="434"/>
      <c r="AD142" s="434"/>
      <c r="AE142" s="434"/>
      <c r="AF142" s="434"/>
      <c r="AG142" s="434"/>
      <c r="AH142" s="434"/>
      <c r="AI142" s="434"/>
      <c r="AJ142" s="434"/>
    </row>
    <row r="143" spans="1:36">
      <c r="A143" s="415" t="s">
        <v>459</v>
      </c>
      <c r="B143" s="352"/>
      <c r="C143" s="352"/>
      <c r="D143" s="352"/>
      <c r="E143" s="352"/>
      <c r="F143" s="352"/>
      <c r="G143" s="352"/>
      <c r="H143" s="352"/>
      <c r="I143" s="352"/>
      <c r="J143" s="352"/>
      <c r="K143" s="352"/>
      <c r="L143" s="352"/>
      <c r="M143" s="352"/>
      <c r="N143" s="352"/>
      <c r="O143" s="352"/>
      <c r="P143" s="352"/>
      <c r="Q143" s="352"/>
      <c r="R143" s="352"/>
      <c r="S143" s="352"/>
      <c r="T143" s="352"/>
      <c r="U143" s="375"/>
      <c r="V143" s="434"/>
      <c r="W143" s="434"/>
      <c r="X143" s="434"/>
      <c r="Y143" s="434"/>
      <c r="Z143" s="434"/>
      <c r="AA143" s="434"/>
      <c r="AB143" s="434"/>
      <c r="AC143" s="434"/>
      <c r="AD143" s="434"/>
      <c r="AE143" s="434"/>
      <c r="AF143" s="434"/>
      <c r="AG143" s="434"/>
      <c r="AH143" s="434"/>
      <c r="AI143" s="434"/>
      <c r="AJ143" s="434"/>
    </row>
    <row r="144" spans="1:36">
      <c r="A144" s="415" t="s">
        <v>459</v>
      </c>
      <c r="B144" s="352"/>
      <c r="C144" s="352"/>
      <c r="D144" s="352"/>
      <c r="E144" s="352"/>
      <c r="F144" s="352"/>
      <c r="G144" s="352"/>
      <c r="H144" s="352"/>
      <c r="I144" s="352"/>
      <c r="J144" s="352"/>
      <c r="K144" s="352"/>
      <c r="L144" s="352"/>
      <c r="M144" s="352"/>
      <c r="N144" s="352"/>
      <c r="O144" s="352"/>
      <c r="P144" s="352"/>
      <c r="Q144" s="352"/>
      <c r="R144" s="352"/>
      <c r="S144" s="352"/>
      <c r="T144" s="352"/>
      <c r="U144" s="375"/>
      <c r="V144" s="434"/>
      <c r="W144" s="434"/>
      <c r="X144" s="434"/>
      <c r="Y144" s="434"/>
      <c r="Z144" s="434"/>
      <c r="AA144" s="434"/>
      <c r="AB144" s="434"/>
      <c r="AC144" s="434"/>
      <c r="AD144" s="434"/>
      <c r="AE144" s="434"/>
      <c r="AF144" s="434"/>
      <c r="AG144" s="434"/>
      <c r="AH144" s="434"/>
      <c r="AI144" s="434"/>
      <c r="AJ144" s="434"/>
    </row>
    <row r="145" spans="1:36">
      <c r="A145" s="415" t="s">
        <v>459</v>
      </c>
      <c r="B145" s="352"/>
      <c r="C145" s="352"/>
      <c r="D145" s="352"/>
      <c r="E145" s="352"/>
      <c r="F145" s="352"/>
      <c r="G145" s="352"/>
      <c r="H145" s="352"/>
      <c r="I145" s="352"/>
      <c r="J145" s="352"/>
      <c r="K145" s="352"/>
      <c r="L145" s="352"/>
      <c r="M145" s="352"/>
      <c r="N145" s="352"/>
      <c r="O145" s="352"/>
      <c r="P145" s="352"/>
      <c r="Q145" s="352"/>
      <c r="R145" s="352"/>
      <c r="S145" s="352"/>
      <c r="T145" s="352"/>
      <c r="U145" s="375"/>
      <c r="V145" s="434"/>
      <c r="W145" s="434"/>
      <c r="X145" s="434"/>
      <c r="Y145" s="434"/>
      <c r="Z145" s="434"/>
      <c r="AA145" s="434"/>
      <c r="AB145" s="434"/>
      <c r="AC145" s="434"/>
      <c r="AD145" s="434"/>
      <c r="AE145" s="434"/>
      <c r="AF145" s="434"/>
      <c r="AG145" s="434"/>
      <c r="AH145" s="434"/>
      <c r="AI145" s="434"/>
      <c r="AJ145" s="434"/>
    </row>
    <row r="146" spans="1:36">
      <c r="A146" s="415" t="s">
        <v>459</v>
      </c>
      <c r="B146" s="352"/>
      <c r="C146" s="352"/>
      <c r="D146" s="352"/>
      <c r="E146" s="352"/>
      <c r="F146" s="352"/>
      <c r="G146" s="352"/>
      <c r="H146" s="352"/>
      <c r="I146" s="352"/>
      <c r="J146" s="352"/>
      <c r="K146" s="352"/>
      <c r="L146" s="352"/>
      <c r="M146" s="352"/>
      <c r="N146" s="352"/>
      <c r="O146" s="352"/>
      <c r="P146" s="352"/>
      <c r="Q146" s="352"/>
      <c r="R146" s="352"/>
      <c r="S146" s="352"/>
      <c r="T146" s="352"/>
      <c r="U146" s="375"/>
      <c r="V146" s="434"/>
      <c r="W146" s="434"/>
      <c r="X146" s="434"/>
      <c r="Y146" s="434"/>
      <c r="Z146" s="434"/>
      <c r="AA146" s="434"/>
      <c r="AB146" s="434"/>
      <c r="AC146" s="434"/>
      <c r="AD146" s="434"/>
      <c r="AE146" s="434"/>
      <c r="AF146" s="434"/>
      <c r="AG146" s="434"/>
      <c r="AH146" s="434"/>
      <c r="AI146" s="434"/>
      <c r="AJ146" s="434"/>
    </row>
    <row r="147" spans="1:36">
      <c r="A147" s="415" t="s">
        <v>459</v>
      </c>
      <c r="B147" s="352"/>
      <c r="C147" s="352"/>
      <c r="D147" s="352"/>
      <c r="E147" s="352"/>
      <c r="F147" s="352"/>
      <c r="G147" s="352"/>
      <c r="H147" s="352"/>
      <c r="I147" s="352"/>
      <c r="J147" s="352"/>
      <c r="K147" s="352"/>
      <c r="L147" s="352"/>
      <c r="M147" s="352"/>
      <c r="N147" s="352"/>
      <c r="O147" s="352"/>
      <c r="P147" s="352"/>
      <c r="Q147" s="352"/>
      <c r="R147" s="352"/>
      <c r="S147" s="352"/>
      <c r="T147" s="352"/>
      <c r="U147" s="375"/>
      <c r="V147" s="434"/>
      <c r="W147" s="434"/>
      <c r="X147" s="434"/>
      <c r="Y147" s="434"/>
      <c r="Z147" s="434"/>
      <c r="AA147" s="434"/>
      <c r="AB147" s="434"/>
      <c r="AC147" s="434"/>
      <c r="AD147" s="434"/>
      <c r="AE147" s="434"/>
      <c r="AF147" s="434"/>
      <c r="AG147" s="434"/>
      <c r="AH147" s="434"/>
      <c r="AI147" s="434"/>
      <c r="AJ147" s="434"/>
    </row>
    <row r="148" spans="1:36">
      <c r="A148" s="415" t="s">
        <v>459</v>
      </c>
      <c r="B148" s="352"/>
      <c r="C148" s="352"/>
      <c r="D148" s="352"/>
      <c r="E148" s="352"/>
      <c r="F148" s="352"/>
      <c r="G148" s="352"/>
      <c r="H148" s="352"/>
      <c r="I148" s="352"/>
      <c r="J148" s="352"/>
      <c r="K148" s="352"/>
      <c r="L148" s="352"/>
      <c r="M148" s="352"/>
      <c r="N148" s="352"/>
      <c r="O148" s="352"/>
      <c r="P148" s="352"/>
      <c r="Q148" s="352"/>
      <c r="R148" s="352"/>
      <c r="S148" s="352"/>
      <c r="T148" s="352"/>
      <c r="U148" s="375"/>
      <c r="V148" s="434"/>
      <c r="W148" s="434"/>
      <c r="X148" s="434"/>
      <c r="Y148" s="434"/>
      <c r="Z148" s="434"/>
      <c r="AA148" s="434"/>
      <c r="AB148" s="434"/>
      <c r="AC148" s="434"/>
      <c r="AD148" s="434"/>
      <c r="AE148" s="434"/>
      <c r="AF148" s="434"/>
      <c r="AG148" s="434"/>
      <c r="AH148" s="434"/>
      <c r="AI148" s="434"/>
      <c r="AJ148" s="434"/>
    </row>
    <row r="149" spans="1:36">
      <c r="A149" s="415" t="s">
        <v>459</v>
      </c>
      <c r="B149" s="352"/>
      <c r="C149" s="352"/>
      <c r="D149" s="352"/>
      <c r="E149" s="352"/>
      <c r="F149" s="352"/>
      <c r="G149" s="352"/>
      <c r="H149" s="352"/>
      <c r="I149" s="352"/>
      <c r="J149" s="352"/>
      <c r="K149" s="352"/>
      <c r="L149" s="352"/>
      <c r="M149" s="352"/>
      <c r="N149" s="352"/>
      <c r="O149" s="352"/>
      <c r="P149" s="352"/>
      <c r="Q149" s="352"/>
      <c r="R149" s="352"/>
      <c r="S149" s="352"/>
      <c r="T149" s="352"/>
      <c r="U149" s="375"/>
      <c r="V149" s="434"/>
      <c r="W149" s="434"/>
      <c r="X149" s="434"/>
      <c r="Y149" s="434"/>
      <c r="Z149" s="434"/>
      <c r="AA149" s="434"/>
      <c r="AB149" s="434"/>
      <c r="AC149" s="434"/>
      <c r="AD149" s="434"/>
      <c r="AE149" s="434"/>
      <c r="AF149" s="434"/>
      <c r="AG149" s="434"/>
      <c r="AH149" s="434"/>
      <c r="AI149" s="434"/>
      <c r="AJ149" s="434"/>
    </row>
    <row r="150" spans="1:36">
      <c r="A150" s="415" t="s">
        <v>459</v>
      </c>
      <c r="B150" s="352"/>
      <c r="C150" s="352"/>
      <c r="D150" s="352"/>
      <c r="E150" s="352"/>
      <c r="F150" s="352"/>
      <c r="G150" s="352"/>
      <c r="H150" s="352"/>
      <c r="I150" s="352"/>
      <c r="J150" s="352"/>
      <c r="K150" s="352"/>
      <c r="L150" s="352"/>
      <c r="M150" s="352"/>
      <c r="N150" s="352"/>
      <c r="O150" s="352"/>
      <c r="P150" s="352"/>
      <c r="Q150" s="352"/>
      <c r="R150" s="352"/>
      <c r="S150" s="352"/>
      <c r="T150" s="352"/>
      <c r="U150" s="375"/>
      <c r="V150" s="434"/>
      <c r="W150" s="434"/>
      <c r="X150" s="434"/>
      <c r="Y150" s="434"/>
      <c r="Z150" s="434"/>
      <c r="AA150" s="434"/>
      <c r="AB150" s="434"/>
      <c r="AC150" s="434"/>
      <c r="AD150" s="434"/>
      <c r="AE150" s="434"/>
      <c r="AF150" s="434"/>
      <c r="AG150" s="434"/>
      <c r="AH150" s="434"/>
      <c r="AI150" s="434"/>
      <c r="AJ150" s="434"/>
    </row>
    <row r="151" spans="1:36" ht="30">
      <c r="A151" s="456" t="s">
        <v>526</v>
      </c>
      <c r="B151" s="369"/>
      <c r="C151" s="369"/>
      <c r="D151" s="369"/>
      <c r="E151" s="369"/>
      <c r="F151" s="369"/>
      <c r="G151" s="369"/>
      <c r="H151" s="369"/>
      <c r="I151" s="369"/>
      <c r="J151" s="369"/>
      <c r="K151" s="369"/>
      <c r="L151" s="369"/>
      <c r="M151" s="369"/>
      <c r="N151" s="369"/>
      <c r="O151" s="369"/>
      <c r="P151" s="369"/>
      <c r="Q151" s="369"/>
      <c r="R151" s="369"/>
      <c r="S151" s="369"/>
      <c r="T151" s="369"/>
      <c r="U151" s="376"/>
      <c r="V151" s="434"/>
      <c r="W151" s="434"/>
      <c r="X151" s="434"/>
      <c r="Y151" s="434"/>
      <c r="Z151" s="434"/>
      <c r="AA151" s="434"/>
      <c r="AB151" s="434"/>
      <c r="AC151" s="434"/>
      <c r="AD151" s="434"/>
      <c r="AE151" s="434"/>
      <c r="AF151" s="434"/>
      <c r="AG151" s="434"/>
      <c r="AH151" s="434"/>
      <c r="AI151" s="434"/>
      <c r="AJ151" s="434"/>
    </row>
    <row r="152" spans="1:36">
      <c r="A152" s="461" t="s">
        <v>95</v>
      </c>
      <c r="B152" s="447"/>
      <c r="C152" s="447"/>
      <c r="D152" s="447"/>
      <c r="E152" s="447"/>
      <c r="F152" s="447"/>
      <c r="G152" s="447"/>
      <c r="H152" s="447"/>
      <c r="I152" s="447"/>
      <c r="J152" s="447"/>
      <c r="K152" s="447"/>
      <c r="L152" s="447"/>
      <c r="M152" s="447"/>
      <c r="N152" s="447"/>
      <c r="O152" s="447"/>
      <c r="P152" s="447"/>
      <c r="Q152" s="447"/>
      <c r="R152" s="447"/>
      <c r="S152" s="447"/>
      <c r="T152" s="447"/>
      <c r="U152" s="454"/>
      <c r="V152" s="459"/>
      <c r="W152" s="459"/>
      <c r="X152" s="459"/>
      <c r="Y152" s="459"/>
      <c r="Z152" s="459"/>
      <c r="AA152" s="459"/>
      <c r="AB152" s="459"/>
      <c r="AC152" s="459"/>
      <c r="AD152" s="459"/>
      <c r="AE152" s="459"/>
      <c r="AF152" s="459"/>
      <c r="AG152" s="459"/>
      <c r="AH152" s="459"/>
      <c r="AI152" s="459"/>
      <c r="AJ152" s="460"/>
    </row>
    <row r="153" spans="1:36">
      <c r="A153" s="545" t="s">
        <v>475</v>
      </c>
      <c r="B153" s="407" t="s">
        <v>478</v>
      </c>
      <c r="C153" s="352"/>
      <c r="D153" s="352"/>
      <c r="E153" s="352"/>
      <c r="F153" s="352"/>
      <c r="G153" s="352"/>
      <c r="H153" s="352"/>
      <c r="I153" s="352"/>
      <c r="J153" s="352"/>
      <c r="K153" s="352"/>
      <c r="L153" s="352"/>
      <c r="M153" s="352"/>
      <c r="N153" s="352"/>
      <c r="O153" s="352"/>
      <c r="P153" s="352"/>
      <c r="Q153" s="352"/>
      <c r="R153" s="352"/>
      <c r="S153" s="352"/>
      <c r="T153" s="352"/>
      <c r="U153" s="375"/>
      <c r="V153" s="434"/>
      <c r="W153" s="434"/>
      <c r="X153" s="434"/>
      <c r="Y153" s="434"/>
      <c r="Z153" s="434"/>
      <c r="AA153" s="434"/>
      <c r="AB153" s="434"/>
      <c r="AC153" s="434"/>
      <c r="AD153" s="434"/>
      <c r="AE153" s="434"/>
      <c r="AF153" s="434"/>
      <c r="AG153" s="434"/>
      <c r="AH153" s="434"/>
      <c r="AI153" s="434"/>
      <c r="AJ153" s="434"/>
    </row>
    <row r="154" spans="1:36">
      <c r="A154" s="546"/>
      <c r="B154" s="407" t="s">
        <v>479</v>
      </c>
      <c r="C154" s="352"/>
      <c r="D154" s="352"/>
      <c r="E154" s="352"/>
      <c r="F154" s="352"/>
      <c r="G154" s="352"/>
      <c r="H154" s="352"/>
      <c r="I154" s="352"/>
      <c r="J154" s="352"/>
      <c r="K154" s="352"/>
      <c r="L154" s="352"/>
      <c r="M154" s="352"/>
      <c r="N154" s="352"/>
      <c r="O154" s="352"/>
      <c r="P154" s="352"/>
      <c r="Q154" s="352"/>
      <c r="R154" s="352"/>
      <c r="S154" s="352"/>
      <c r="T154" s="352"/>
      <c r="U154" s="375"/>
      <c r="V154" s="434"/>
      <c r="W154" s="434"/>
      <c r="X154" s="434"/>
      <c r="Y154" s="434"/>
      <c r="Z154" s="434"/>
      <c r="AA154" s="434"/>
      <c r="AB154" s="434"/>
      <c r="AC154" s="434"/>
      <c r="AD154" s="434"/>
      <c r="AE154" s="434"/>
      <c r="AF154" s="434"/>
      <c r="AG154" s="434"/>
      <c r="AH154" s="434"/>
      <c r="AI154" s="434"/>
      <c r="AJ154" s="434"/>
    </row>
    <row r="155" spans="1:36">
      <c r="A155" s="546"/>
      <c r="B155" s="407" t="s">
        <v>480</v>
      </c>
      <c r="C155" s="352"/>
      <c r="D155" s="352"/>
      <c r="E155" s="352"/>
      <c r="F155" s="352"/>
      <c r="G155" s="352"/>
      <c r="H155" s="352"/>
      <c r="I155" s="352"/>
      <c r="J155" s="352"/>
      <c r="K155" s="352"/>
      <c r="L155" s="352"/>
      <c r="M155" s="352"/>
      <c r="N155" s="352"/>
      <c r="O155" s="352"/>
      <c r="P155" s="352"/>
      <c r="Q155" s="352"/>
      <c r="R155" s="352"/>
      <c r="S155" s="352"/>
      <c r="T155" s="352"/>
      <c r="U155" s="375"/>
      <c r="V155" s="434"/>
      <c r="W155" s="434"/>
      <c r="X155" s="434"/>
      <c r="Y155" s="434"/>
      <c r="Z155" s="434"/>
      <c r="AA155" s="434"/>
      <c r="AB155" s="434"/>
      <c r="AC155" s="434"/>
      <c r="AD155" s="434"/>
      <c r="AE155" s="434"/>
      <c r="AF155" s="434"/>
      <c r="AG155" s="434"/>
      <c r="AH155" s="434"/>
      <c r="AI155" s="434"/>
      <c r="AJ155" s="434"/>
    </row>
    <row r="156" spans="1:36">
      <c r="A156" s="546"/>
      <c r="B156" s="407" t="s">
        <v>481</v>
      </c>
      <c r="C156" s="352"/>
      <c r="D156" s="352"/>
      <c r="E156" s="352"/>
      <c r="F156" s="352"/>
      <c r="G156" s="352"/>
      <c r="H156" s="352"/>
      <c r="I156" s="352"/>
      <c r="J156" s="352"/>
      <c r="K156" s="352"/>
      <c r="L156" s="352"/>
      <c r="M156" s="352"/>
      <c r="N156" s="352"/>
      <c r="O156" s="352"/>
      <c r="P156" s="352"/>
      <c r="Q156" s="352"/>
      <c r="R156" s="352"/>
      <c r="S156" s="352"/>
      <c r="T156" s="352"/>
      <c r="U156" s="375"/>
      <c r="V156" s="434"/>
      <c r="W156" s="434"/>
      <c r="X156" s="434"/>
      <c r="Y156" s="434"/>
      <c r="Z156" s="434"/>
      <c r="AA156" s="434"/>
      <c r="AB156" s="434"/>
      <c r="AC156" s="434"/>
      <c r="AD156" s="434"/>
      <c r="AE156" s="434"/>
      <c r="AF156" s="434"/>
      <c r="AG156" s="434"/>
      <c r="AH156" s="434"/>
      <c r="AI156" s="434"/>
      <c r="AJ156" s="434"/>
    </row>
    <row r="157" spans="1:36" ht="24">
      <c r="A157" s="546"/>
      <c r="B157" s="415" t="s">
        <v>459</v>
      </c>
      <c r="C157" s="352"/>
      <c r="D157" s="352"/>
      <c r="E157" s="352"/>
      <c r="F157" s="352"/>
      <c r="G157" s="352"/>
      <c r="H157" s="352"/>
      <c r="I157" s="352"/>
      <c r="J157" s="352"/>
      <c r="K157" s="352"/>
      <c r="L157" s="352"/>
      <c r="M157" s="352"/>
      <c r="N157" s="352"/>
      <c r="O157" s="352"/>
      <c r="P157" s="352"/>
      <c r="Q157" s="352"/>
      <c r="R157" s="352"/>
      <c r="S157" s="352"/>
      <c r="T157" s="352"/>
      <c r="U157" s="375"/>
      <c r="V157" s="434"/>
      <c r="W157" s="434"/>
      <c r="X157" s="434"/>
      <c r="Y157" s="434"/>
      <c r="Z157" s="434"/>
      <c r="AA157" s="434"/>
      <c r="AB157" s="434"/>
      <c r="AC157" s="434"/>
      <c r="AD157" s="434"/>
      <c r="AE157" s="434"/>
      <c r="AF157" s="434"/>
      <c r="AG157" s="434"/>
      <c r="AH157" s="434"/>
      <c r="AI157" s="434"/>
      <c r="AJ157" s="434"/>
    </row>
    <row r="158" spans="1:36" ht="24">
      <c r="A158" s="547"/>
      <c r="B158" s="415" t="s">
        <v>459</v>
      </c>
      <c r="C158" s="352"/>
      <c r="D158" s="352"/>
      <c r="E158" s="352"/>
      <c r="F158" s="352"/>
      <c r="G158" s="352"/>
      <c r="H158" s="352"/>
      <c r="I158" s="352"/>
      <c r="J158" s="352"/>
      <c r="K158" s="352"/>
      <c r="L158" s="352"/>
      <c r="M158" s="352"/>
      <c r="N158" s="352"/>
      <c r="O158" s="352"/>
      <c r="P158" s="352"/>
      <c r="Q158" s="352"/>
      <c r="R158" s="352"/>
      <c r="S158" s="352"/>
      <c r="T158" s="352"/>
      <c r="U158" s="375"/>
      <c r="V158" s="434"/>
      <c r="W158" s="434"/>
      <c r="X158" s="434"/>
      <c r="Y158" s="434"/>
      <c r="Z158" s="434"/>
      <c r="AA158" s="434"/>
      <c r="AB158" s="434"/>
      <c r="AC158" s="434"/>
      <c r="AD158" s="434"/>
      <c r="AE158" s="434"/>
      <c r="AF158" s="434"/>
      <c r="AG158" s="434"/>
      <c r="AH158" s="434"/>
      <c r="AI158" s="434"/>
      <c r="AJ158" s="434"/>
    </row>
    <row r="159" spans="1:36">
      <c r="A159" s="539" t="s">
        <v>476</v>
      </c>
      <c r="B159" s="407" t="s">
        <v>478</v>
      </c>
      <c r="C159" s="352"/>
      <c r="D159" s="352"/>
      <c r="E159" s="352"/>
      <c r="F159" s="352"/>
      <c r="G159" s="352"/>
      <c r="H159" s="352"/>
      <c r="I159" s="352"/>
      <c r="J159" s="352"/>
      <c r="K159" s="352"/>
      <c r="L159" s="352"/>
      <c r="M159" s="352"/>
      <c r="N159" s="352"/>
      <c r="O159" s="352"/>
      <c r="P159" s="352"/>
      <c r="Q159" s="352"/>
      <c r="R159" s="352"/>
      <c r="S159" s="352"/>
      <c r="T159" s="352"/>
      <c r="U159" s="375"/>
      <c r="V159" s="434"/>
      <c r="W159" s="434"/>
      <c r="X159" s="434"/>
      <c r="Y159" s="434"/>
      <c r="Z159" s="434"/>
      <c r="AA159" s="434"/>
      <c r="AB159" s="434"/>
      <c r="AC159" s="434"/>
      <c r="AD159" s="434"/>
      <c r="AE159" s="434"/>
      <c r="AF159" s="434"/>
      <c r="AG159" s="434"/>
      <c r="AH159" s="434"/>
      <c r="AI159" s="434"/>
      <c r="AJ159" s="434"/>
    </row>
    <row r="160" spans="1:36">
      <c r="A160" s="540"/>
      <c r="B160" s="407" t="s">
        <v>479</v>
      </c>
      <c r="C160" s="352"/>
      <c r="D160" s="352"/>
      <c r="E160" s="352"/>
      <c r="F160" s="352"/>
      <c r="G160" s="352"/>
      <c r="H160" s="352"/>
      <c r="I160" s="352"/>
      <c r="J160" s="352"/>
      <c r="K160" s="352"/>
      <c r="L160" s="352"/>
      <c r="M160" s="352"/>
      <c r="N160" s="352"/>
      <c r="O160" s="352"/>
      <c r="P160" s="352"/>
      <c r="Q160" s="352"/>
      <c r="R160" s="352"/>
      <c r="S160" s="352"/>
      <c r="T160" s="352"/>
      <c r="U160" s="375"/>
      <c r="V160" s="434"/>
      <c r="W160" s="434"/>
      <c r="X160" s="434"/>
      <c r="Y160" s="434"/>
      <c r="Z160" s="434"/>
      <c r="AA160" s="434"/>
      <c r="AB160" s="434"/>
      <c r="AC160" s="434"/>
      <c r="AD160" s="434"/>
      <c r="AE160" s="434"/>
      <c r="AF160" s="434"/>
      <c r="AG160" s="434"/>
      <c r="AH160" s="434"/>
      <c r="AI160" s="434"/>
      <c r="AJ160" s="434"/>
    </row>
    <row r="161" spans="1:36">
      <c r="A161" s="540"/>
      <c r="B161" s="407" t="s">
        <v>480</v>
      </c>
      <c r="C161" s="352"/>
      <c r="D161" s="352"/>
      <c r="E161" s="352"/>
      <c r="F161" s="352"/>
      <c r="G161" s="352"/>
      <c r="H161" s="352"/>
      <c r="I161" s="352"/>
      <c r="J161" s="352"/>
      <c r="K161" s="352"/>
      <c r="L161" s="352"/>
      <c r="M161" s="352"/>
      <c r="N161" s="352"/>
      <c r="O161" s="352"/>
      <c r="P161" s="352"/>
      <c r="Q161" s="352"/>
      <c r="R161" s="352"/>
      <c r="S161" s="352"/>
      <c r="T161" s="352"/>
      <c r="U161" s="375"/>
      <c r="V161" s="434"/>
      <c r="W161" s="434"/>
      <c r="X161" s="434"/>
      <c r="Y161" s="434"/>
      <c r="Z161" s="434"/>
      <c r="AA161" s="434"/>
      <c r="AB161" s="434"/>
      <c r="AC161" s="434"/>
      <c r="AD161" s="434"/>
      <c r="AE161" s="434"/>
      <c r="AF161" s="434"/>
      <c r="AG161" s="434"/>
      <c r="AH161" s="434"/>
      <c r="AI161" s="434"/>
      <c r="AJ161" s="434"/>
    </row>
    <row r="162" spans="1:36">
      <c r="A162" s="540"/>
      <c r="B162" s="407" t="s">
        <v>481</v>
      </c>
      <c r="C162" s="352"/>
      <c r="D162" s="352"/>
      <c r="E162" s="352"/>
      <c r="F162" s="352"/>
      <c r="G162" s="352"/>
      <c r="H162" s="352"/>
      <c r="I162" s="352"/>
      <c r="J162" s="352"/>
      <c r="K162" s="352"/>
      <c r="L162" s="352"/>
      <c r="M162" s="352"/>
      <c r="N162" s="352"/>
      <c r="O162" s="352"/>
      <c r="P162" s="352"/>
      <c r="Q162" s="352"/>
      <c r="R162" s="352"/>
      <c r="S162" s="352"/>
      <c r="T162" s="352"/>
      <c r="U162" s="375"/>
      <c r="V162" s="434"/>
      <c r="W162" s="434"/>
      <c r="X162" s="434"/>
      <c r="Y162" s="434"/>
      <c r="Z162" s="434"/>
      <c r="AA162" s="434"/>
      <c r="AB162" s="434"/>
      <c r="AC162" s="434"/>
      <c r="AD162" s="434"/>
      <c r="AE162" s="434"/>
      <c r="AF162" s="434"/>
      <c r="AG162" s="434"/>
      <c r="AH162" s="434"/>
      <c r="AI162" s="434"/>
      <c r="AJ162" s="434"/>
    </row>
    <row r="163" spans="1:36" ht="24">
      <c r="A163" s="540"/>
      <c r="B163" s="415" t="s">
        <v>459</v>
      </c>
      <c r="C163" s="352"/>
      <c r="D163" s="352"/>
      <c r="E163" s="352"/>
      <c r="F163" s="352"/>
      <c r="G163" s="352"/>
      <c r="H163" s="352"/>
      <c r="I163" s="352"/>
      <c r="J163" s="352"/>
      <c r="K163" s="352"/>
      <c r="L163" s="352"/>
      <c r="M163" s="352"/>
      <c r="N163" s="352"/>
      <c r="O163" s="352"/>
      <c r="P163" s="352"/>
      <c r="Q163" s="352"/>
      <c r="R163" s="352"/>
      <c r="S163" s="352"/>
      <c r="T163" s="352"/>
      <c r="U163" s="375"/>
      <c r="V163" s="434"/>
      <c r="W163" s="434"/>
      <c r="X163" s="434"/>
      <c r="Y163" s="434"/>
      <c r="Z163" s="434"/>
      <c r="AA163" s="434"/>
      <c r="AB163" s="434"/>
      <c r="AC163" s="434"/>
      <c r="AD163" s="434"/>
      <c r="AE163" s="434"/>
      <c r="AF163" s="434"/>
      <c r="AG163" s="434"/>
      <c r="AH163" s="434"/>
      <c r="AI163" s="434"/>
      <c r="AJ163" s="434"/>
    </row>
    <row r="164" spans="1:36" ht="24">
      <c r="A164" s="541"/>
      <c r="B164" s="415" t="s">
        <v>459</v>
      </c>
      <c r="C164" s="352"/>
      <c r="D164" s="352"/>
      <c r="E164" s="352"/>
      <c r="F164" s="352"/>
      <c r="G164" s="352"/>
      <c r="H164" s="352"/>
      <c r="I164" s="352"/>
      <c r="J164" s="352"/>
      <c r="K164" s="352"/>
      <c r="L164" s="352"/>
      <c r="M164" s="352"/>
      <c r="N164" s="352"/>
      <c r="O164" s="352"/>
      <c r="P164" s="352"/>
      <c r="Q164" s="352"/>
      <c r="R164" s="352"/>
      <c r="S164" s="352"/>
      <c r="T164" s="352"/>
      <c r="U164" s="375"/>
      <c r="V164" s="434"/>
      <c r="W164" s="434"/>
      <c r="X164" s="434"/>
      <c r="Y164" s="434"/>
      <c r="Z164" s="434"/>
      <c r="AA164" s="434"/>
      <c r="AB164" s="434"/>
      <c r="AC164" s="434"/>
      <c r="AD164" s="434"/>
      <c r="AE164" s="434"/>
      <c r="AF164" s="434"/>
      <c r="AG164" s="434"/>
      <c r="AH164" s="434"/>
      <c r="AI164" s="434"/>
      <c r="AJ164" s="434"/>
    </row>
    <row r="165" spans="1:36">
      <c r="A165" s="539" t="s">
        <v>477</v>
      </c>
      <c r="B165" s="407" t="s">
        <v>478</v>
      </c>
      <c r="C165" s="352"/>
      <c r="D165" s="352"/>
      <c r="E165" s="352"/>
      <c r="F165" s="352"/>
      <c r="G165" s="352"/>
      <c r="H165" s="352"/>
      <c r="I165" s="352"/>
      <c r="J165" s="352"/>
      <c r="K165" s="352"/>
      <c r="L165" s="352"/>
      <c r="M165" s="352"/>
      <c r="N165" s="352"/>
      <c r="O165" s="352"/>
      <c r="P165" s="352"/>
      <c r="Q165" s="352"/>
      <c r="R165" s="352"/>
      <c r="S165" s="352"/>
      <c r="T165" s="352"/>
      <c r="U165" s="375"/>
      <c r="V165" s="434"/>
      <c r="W165" s="434"/>
      <c r="X165" s="434"/>
      <c r="Y165" s="434"/>
      <c r="Z165" s="434"/>
      <c r="AA165" s="434"/>
      <c r="AB165" s="434"/>
      <c r="AC165" s="434"/>
      <c r="AD165" s="434"/>
      <c r="AE165" s="434"/>
      <c r="AF165" s="434"/>
      <c r="AG165" s="434"/>
      <c r="AH165" s="434"/>
      <c r="AI165" s="434"/>
      <c r="AJ165" s="434"/>
    </row>
    <row r="166" spans="1:36">
      <c r="A166" s="540"/>
      <c r="B166" s="407" t="s">
        <v>479</v>
      </c>
      <c r="C166" s="352"/>
      <c r="D166" s="352"/>
      <c r="E166" s="352"/>
      <c r="F166" s="352"/>
      <c r="G166" s="352"/>
      <c r="H166" s="352"/>
      <c r="I166" s="352"/>
      <c r="J166" s="352"/>
      <c r="K166" s="352"/>
      <c r="L166" s="352"/>
      <c r="M166" s="352"/>
      <c r="N166" s="352"/>
      <c r="O166" s="352"/>
      <c r="P166" s="352"/>
      <c r="Q166" s="352"/>
      <c r="R166" s="352"/>
      <c r="S166" s="352"/>
      <c r="T166" s="352"/>
      <c r="U166" s="375"/>
      <c r="V166" s="434"/>
      <c r="W166" s="434"/>
      <c r="X166" s="434"/>
      <c r="Y166" s="434"/>
      <c r="Z166" s="434"/>
      <c r="AA166" s="434"/>
      <c r="AB166" s="434"/>
      <c r="AC166" s="434"/>
      <c r="AD166" s="434"/>
      <c r="AE166" s="434"/>
      <c r="AF166" s="434"/>
      <c r="AG166" s="434"/>
      <c r="AH166" s="434"/>
      <c r="AI166" s="434"/>
      <c r="AJ166" s="434"/>
    </row>
    <row r="167" spans="1:36">
      <c r="A167" s="540"/>
      <c r="B167" s="407" t="s">
        <v>480</v>
      </c>
      <c r="C167" s="352"/>
      <c r="D167" s="352"/>
      <c r="E167" s="352"/>
      <c r="F167" s="352"/>
      <c r="G167" s="352"/>
      <c r="H167" s="352"/>
      <c r="I167" s="352"/>
      <c r="J167" s="352"/>
      <c r="K167" s="352"/>
      <c r="L167" s="352"/>
      <c r="M167" s="352"/>
      <c r="N167" s="352"/>
      <c r="O167" s="352"/>
      <c r="P167" s="352"/>
      <c r="Q167" s="352"/>
      <c r="R167" s="352"/>
      <c r="S167" s="352"/>
      <c r="T167" s="352"/>
      <c r="U167" s="375"/>
      <c r="V167" s="434"/>
      <c r="W167" s="434"/>
      <c r="X167" s="434"/>
      <c r="Y167" s="434"/>
      <c r="Z167" s="434"/>
      <c r="AA167" s="434"/>
      <c r="AB167" s="434"/>
      <c r="AC167" s="434"/>
      <c r="AD167" s="434"/>
      <c r="AE167" s="434"/>
      <c r="AF167" s="434"/>
      <c r="AG167" s="434"/>
      <c r="AH167" s="434"/>
      <c r="AI167" s="434"/>
      <c r="AJ167" s="434"/>
    </row>
    <row r="168" spans="1:36">
      <c r="A168" s="540"/>
      <c r="B168" s="407" t="s">
        <v>481</v>
      </c>
      <c r="C168" s="352"/>
      <c r="D168" s="352"/>
      <c r="E168" s="352"/>
      <c r="F168" s="352"/>
      <c r="G168" s="352"/>
      <c r="H168" s="352"/>
      <c r="I168" s="352"/>
      <c r="J168" s="352"/>
      <c r="K168" s="352"/>
      <c r="L168" s="352"/>
      <c r="M168" s="352"/>
      <c r="N168" s="352"/>
      <c r="O168" s="352"/>
      <c r="P168" s="352"/>
      <c r="Q168" s="352"/>
      <c r="R168" s="352"/>
      <c r="S168" s="352"/>
      <c r="T168" s="352"/>
      <c r="U168" s="375"/>
      <c r="V168" s="434"/>
      <c r="W168" s="434"/>
      <c r="X168" s="434"/>
      <c r="Y168" s="434"/>
      <c r="Z168" s="434"/>
      <c r="AA168" s="434"/>
      <c r="AB168" s="434"/>
      <c r="AC168" s="434"/>
      <c r="AD168" s="434"/>
      <c r="AE168" s="434"/>
      <c r="AF168" s="434"/>
      <c r="AG168" s="434"/>
      <c r="AH168" s="434"/>
      <c r="AI168" s="434"/>
      <c r="AJ168" s="434"/>
    </row>
    <row r="169" spans="1:36" ht="24">
      <c r="A169" s="540"/>
      <c r="B169" s="415" t="s">
        <v>459</v>
      </c>
      <c r="C169" s="352"/>
      <c r="D169" s="352"/>
      <c r="E169" s="352"/>
      <c r="F169" s="352"/>
      <c r="G169" s="352"/>
      <c r="H169" s="352"/>
      <c r="I169" s="352"/>
      <c r="J169" s="352"/>
      <c r="K169" s="352"/>
      <c r="L169" s="352"/>
      <c r="M169" s="352"/>
      <c r="N169" s="352"/>
      <c r="O169" s="352"/>
      <c r="P169" s="352"/>
      <c r="Q169" s="352"/>
      <c r="R169" s="352"/>
      <c r="S169" s="352"/>
      <c r="T169" s="352"/>
      <c r="U169" s="375"/>
      <c r="V169" s="434"/>
      <c r="W169" s="434"/>
      <c r="X169" s="434"/>
      <c r="Y169" s="434"/>
      <c r="Z169" s="434"/>
      <c r="AA169" s="434"/>
      <c r="AB169" s="434"/>
      <c r="AC169" s="434"/>
      <c r="AD169" s="434"/>
      <c r="AE169" s="434"/>
      <c r="AF169" s="434"/>
      <c r="AG169" s="434"/>
      <c r="AH169" s="434"/>
      <c r="AI169" s="434"/>
      <c r="AJ169" s="434"/>
    </row>
    <row r="170" spans="1:36" ht="24">
      <c r="A170" s="541"/>
      <c r="B170" s="415" t="s">
        <v>459</v>
      </c>
      <c r="C170" s="352"/>
      <c r="D170" s="352"/>
      <c r="E170" s="352"/>
      <c r="F170" s="352"/>
      <c r="G170" s="352"/>
      <c r="H170" s="352"/>
      <c r="I170" s="352"/>
      <c r="J170" s="352"/>
      <c r="K170" s="352"/>
      <c r="L170" s="352"/>
      <c r="M170" s="352"/>
      <c r="N170" s="352"/>
      <c r="O170" s="352"/>
      <c r="P170" s="352"/>
      <c r="Q170" s="352"/>
      <c r="R170" s="352"/>
      <c r="S170" s="352"/>
      <c r="T170" s="352"/>
      <c r="U170" s="375"/>
      <c r="V170" s="434"/>
      <c r="W170" s="434"/>
      <c r="X170" s="434"/>
      <c r="Y170" s="434"/>
      <c r="Z170" s="434"/>
      <c r="AA170" s="434"/>
      <c r="AB170" s="434"/>
      <c r="AC170" s="434"/>
      <c r="AD170" s="434"/>
      <c r="AE170" s="434"/>
      <c r="AF170" s="434"/>
      <c r="AG170" s="434"/>
      <c r="AH170" s="434"/>
      <c r="AI170" s="434"/>
      <c r="AJ170" s="434"/>
    </row>
    <row r="171" spans="1:36">
      <c r="A171" s="542" t="s">
        <v>533</v>
      </c>
      <c r="B171" s="407" t="s">
        <v>478</v>
      </c>
      <c r="C171" s="352"/>
      <c r="D171" s="352"/>
      <c r="E171" s="352"/>
      <c r="F171" s="352"/>
      <c r="G171" s="352"/>
      <c r="H171" s="352"/>
      <c r="I171" s="352"/>
      <c r="J171" s="352"/>
      <c r="K171" s="352"/>
      <c r="L171" s="352"/>
      <c r="M171" s="352"/>
      <c r="N171" s="352"/>
      <c r="O171" s="352"/>
      <c r="P171" s="352"/>
      <c r="Q171" s="352"/>
      <c r="R171" s="352"/>
      <c r="S171" s="352"/>
      <c r="T171" s="352"/>
      <c r="U171" s="375"/>
      <c r="V171" s="434"/>
      <c r="W171" s="434"/>
      <c r="X171" s="434"/>
      <c r="Y171" s="434"/>
      <c r="Z171" s="434"/>
      <c r="AA171" s="434"/>
      <c r="AB171" s="434"/>
      <c r="AC171" s="434"/>
      <c r="AD171" s="434"/>
      <c r="AE171" s="434"/>
      <c r="AF171" s="434"/>
      <c r="AG171" s="434"/>
      <c r="AH171" s="434"/>
      <c r="AI171" s="434"/>
      <c r="AJ171" s="434"/>
    </row>
    <row r="172" spans="1:36">
      <c r="A172" s="543"/>
      <c r="B172" s="407" t="s">
        <v>479</v>
      </c>
      <c r="C172" s="352"/>
      <c r="D172" s="352"/>
      <c r="E172" s="352"/>
      <c r="F172" s="352"/>
      <c r="G172" s="352"/>
      <c r="H172" s="352"/>
      <c r="I172" s="352"/>
      <c r="J172" s="352"/>
      <c r="K172" s="352"/>
      <c r="L172" s="352"/>
      <c r="M172" s="352"/>
      <c r="N172" s="352"/>
      <c r="O172" s="352"/>
      <c r="P172" s="352"/>
      <c r="Q172" s="352"/>
      <c r="R172" s="352"/>
      <c r="S172" s="352"/>
      <c r="T172" s="352"/>
      <c r="U172" s="375"/>
      <c r="V172" s="434"/>
      <c r="W172" s="434"/>
      <c r="X172" s="434"/>
      <c r="Y172" s="434"/>
      <c r="Z172" s="434"/>
      <c r="AA172" s="434"/>
      <c r="AB172" s="434"/>
      <c r="AC172" s="434"/>
      <c r="AD172" s="434"/>
      <c r="AE172" s="434"/>
      <c r="AF172" s="434"/>
      <c r="AG172" s="434"/>
      <c r="AH172" s="434"/>
      <c r="AI172" s="434"/>
      <c r="AJ172" s="434"/>
    </row>
    <row r="173" spans="1:36">
      <c r="A173" s="543"/>
      <c r="B173" s="407" t="s">
        <v>480</v>
      </c>
      <c r="C173" s="352"/>
      <c r="D173" s="352"/>
      <c r="E173" s="352"/>
      <c r="F173" s="352"/>
      <c r="G173" s="352"/>
      <c r="H173" s="352"/>
      <c r="I173" s="352"/>
      <c r="J173" s="352"/>
      <c r="K173" s="352"/>
      <c r="L173" s="352"/>
      <c r="M173" s="352"/>
      <c r="N173" s="352"/>
      <c r="O173" s="352"/>
      <c r="P173" s="352"/>
      <c r="Q173" s="352"/>
      <c r="R173" s="352"/>
      <c r="S173" s="352"/>
      <c r="T173" s="352"/>
      <c r="U173" s="375"/>
      <c r="V173" s="434"/>
      <c r="W173" s="434"/>
      <c r="X173" s="434"/>
      <c r="Y173" s="434"/>
      <c r="Z173" s="434"/>
      <c r="AA173" s="434"/>
      <c r="AB173" s="434"/>
      <c r="AC173" s="434"/>
      <c r="AD173" s="434"/>
      <c r="AE173" s="434"/>
      <c r="AF173" s="434"/>
      <c r="AG173" s="434"/>
      <c r="AH173" s="434"/>
      <c r="AI173" s="434"/>
      <c r="AJ173" s="434"/>
    </row>
    <row r="174" spans="1:36">
      <c r="A174" s="543"/>
      <c r="B174" s="407" t="s">
        <v>481</v>
      </c>
      <c r="C174" s="352"/>
      <c r="D174" s="352"/>
      <c r="E174" s="352"/>
      <c r="F174" s="352"/>
      <c r="G174" s="352"/>
      <c r="H174" s="352"/>
      <c r="I174" s="352"/>
      <c r="J174" s="352"/>
      <c r="K174" s="352"/>
      <c r="L174" s="352"/>
      <c r="M174" s="352"/>
      <c r="N174" s="352"/>
      <c r="O174" s="352"/>
      <c r="P174" s="352"/>
      <c r="Q174" s="352"/>
      <c r="R174" s="352"/>
      <c r="S174" s="352"/>
      <c r="T174" s="352"/>
      <c r="U174" s="375"/>
      <c r="V174" s="434"/>
      <c r="W174" s="434"/>
      <c r="X174" s="434"/>
      <c r="Y174" s="434"/>
      <c r="Z174" s="434"/>
      <c r="AA174" s="434"/>
      <c r="AB174" s="434"/>
      <c r="AC174" s="434"/>
      <c r="AD174" s="434"/>
      <c r="AE174" s="434"/>
      <c r="AF174" s="434"/>
      <c r="AG174" s="434"/>
      <c r="AH174" s="434"/>
      <c r="AI174" s="434"/>
      <c r="AJ174" s="434"/>
    </row>
    <row r="175" spans="1:36" ht="24">
      <c r="A175" s="543"/>
      <c r="B175" s="415" t="s">
        <v>459</v>
      </c>
      <c r="C175" s="352"/>
      <c r="D175" s="352"/>
      <c r="E175" s="352"/>
      <c r="F175" s="352"/>
      <c r="G175" s="352"/>
      <c r="H175" s="352"/>
      <c r="I175" s="352"/>
      <c r="J175" s="352"/>
      <c r="K175" s="352"/>
      <c r="L175" s="352"/>
      <c r="M175" s="352"/>
      <c r="N175" s="352"/>
      <c r="O175" s="352"/>
      <c r="P175" s="352"/>
      <c r="Q175" s="352"/>
      <c r="R175" s="352"/>
      <c r="S175" s="352"/>
      <c r="T175" s="352"/>
      <c r="U175" s="375"/>
      <c r="V175" s="434"/>
      <c r="W175" s="434"/>
      <c r="X175" s="434"/>
      <c r="Y175" s="434"/>
      <c r="Z175" s="434"/>
      <c r="AA175" s="434"/>
      <c r="AB175" s="434"/>
      <c r="AC175" s="434"/>
      <c r="AD175" s="434"/>
      <c r="AE175" s="434"/>
      <c r="AF175" s="434"/>
      <c r="AG175" s="434"/>
      <c r="AH175" s="434"/>
      <c r="AI175" s="434"/>
      <c r="AJ175" s="434"/>
    </row>
    <row r="176" spans="1:36" ht="24">
      <c r="A176" s="544"/>
      <c r="B176" s="415" t="s">
        <v>459</v>
      </c>
      <c r="C176" s="352"/>
      <c r="D176" s="352"/>
      <c r="E176" s="352"/>
      <c r="F176" s="352"/>
      <c r="G176" s="352"/>
      <c r="H176" s="352"/>
      <c r="I176" s="352"/>
      <c r="J176" s="352"/>
      <c r="K176" s="352"/>
      <c r="L176" s="352"/>
      <c r="M176" s="352"/>
      <c r="N176" s="352"/>
      <c r="O176" s="352"/>
      <c r="P176" s="352"/>
      <c r="Q176" s="352"/>
      <c r="R176" s="352"/>
      <c r="S176" s="352"/>
      <c r="T176" s="352"/>
      <c r="U176" s="375"/>
      <c r="V176" s="434"/>
      <c r="W176" s="434"/>
      <c r="X176" s="434"/>
      <c r="Y176" s="434"/>
      <c r="Z176" s="434"/>
      <c r="AA176" s="434"/>
      <c r="AB176" s="434"/>
      <c r="AC176" s="434"/>
      <c r="AD176" s="434"/>
      <c r="AE176" s="434"/>
      <c r="AF176" s="434"/>
      <c r="AG176" s="434"/>
      <c r="AH176" s="434"/>
      <c r="AI176" s="434"/>
      <c r="AJ176" s="434"/>
    </row>
    <row r="177" spans="1:36">
      <c r="A177" s="415" t="s">
        <v>534</v>
      </c>
      <c r="B177" s="352"/>
      <c r="C177" s="352"/>
      <c r="D177" s="352"/>
      <c r="E177" s="352"/>
      <c r="F177" s="352"/>
      <c r="G177" s="352"/>
      <c r="H177" s="352"/>
      <c r="I177" s="352"/>
      <c r="J177" s="352"/>
      <c r="K177" s="352"/>
      <c r="L177" s="352"/>
      <c r="M177" s="352"/>
      <c r="N177" s="352"/>
      <c r="O177" s="352"/>
      <c r="P177" s="352"/>
      <c r="Q177" s="352"/>
      <c r="R177" s="352"/>
      <c r="S177" s="352"/>
      <c r="T177" s="352"/>
      <c r="U177" s="375"/>
      <c r="V177" s="434"/>
      <c r="W177" s="434"/>
      <c r="X177" s="434"/>
      <c r="Y177" s="434"/>
      <c r="Z177" s="434"/>
      <c r="AA177" s="434"/>
      <c r="AB177" s="434"/>
      <c r="AC177" s="434"/>
      <c r="AD177" s="434"/>
      <c r="AE177" s="434"/>
      <c r="AF177" s="434"/>
      <c r="AG177" s="434"/>
      <c r="AH177" s="434"/>
      <c r="AI177" s="434"/>
      <c r="AJ177" s="434"/>
    </row>
    <row r="178" spans="1:36">
      <c r="A178" s="415" t="s">
        <v>459</v>
      </c>
      <c r="B178" s="352"/>
      <c r="C178" s="352"/>
      <c r="D178" s="352"/>
      <c r="E178" s="352"/>
      <c r="F178" s="352"/>
      <c r="G178" s="352"/>
      <c r="H178" s="352"/>
      <c r="I178" s="352"/>
      <c r="J178" s="352"/>
      <c r="K178" s="352"/>
      <c r="L178" s="352"/>
      <c r="M178" s="352"/>
      <c r="N178" s="352"/>
      <c r="O178" s="352"/>
      <c r="P178" s="352"/>
      <c r="Q178" s="352"/>
      <c r="R178" s="352"/>
      <c r="S178" s="352"/>
      <c r="T178" s="352"/>
      <c r="U178" s="375"/>
      <c r="V178" s="434"/>
      <c r="W178" s="434"/>
      <c r="X178" s="434"/>
      <c r="Y178" s="434"/>
      <c r="Z178" s="434"/>
      <c r="AA178" s="434"/>
      <c r="AB178" s="434"/>
      <c r="AC178" s="434"/>
      <c r="AD178" s="434"/>
      <c r="AE178" s="434"/>
      <c r="AF178" s="434"/>
      <c r="AG178" s="434"/>
      <c r="AH178" s="434"/>
      <c r="AI178" s="434"/>
      <c r="AJ178" s="434"/>
    </row>
    <row r="179" spans="1:36">
      <c r="A179" s="415" t="s">
        <v>459</v>
      </c>
      <c r="B179" s="352"/>
      <c r="C179" s="352"/>
      <c r="D179" s="352"/>
      <c r="E179" s="352"/>
      <c r="F179" s="352"/>
      <c r="G179" s="352"/>
      <c r="H179" s="352"/>
      <c r="I179" s="352"/>
      <c r="J179" s="352"/>
      <c r="K179" s="352"/>
      <c r="L179" s="352"/>
      <c r="M179" s="352"/>
      <c r="N179" s="352"/>
      <c r="O179" s="352"/>
      <c r="P179" s="352"/>
      <c r="Q179" s="352"/>
      <c r="R179" s="352"/>
      <c r="S179" s="352"/>
      <c r="T179" s="352"/>
      <c r="U179" s="375"/>
      <c r="V179" s="434"/>
      <c r="W179" s="434"/>
      <c r="X179" s="434"/>
      <c r="Y179" s="434"/>
      <c r="Z179" s="434"/>
      <c r="AA179" s="434"/>
      <c r="AB179" s="434"/>
      <c r="AC179" s="434"/>
      <c r="AD179" s="434"/>
      <c r="AE179" s="434"/>
      <c r="AF179" s="434"/>
      <c r="AG179" s="434"/>
      <c r="AH179" s="434"/>
      <c r="AI179" s="434"/>
      <c r="AJ179" s="434"/>
    </row>
    <row r="180" spans="1:36">
      <c r="A180" s="415" t="s">
        <v>459</v>
      </c>
      <c r="B180" s="352"/>
      <c r="C180" s="352"/>
      <c r="D180" s="352"/>
      <c r="E180" s="352"/>
      <c r="F180" s="352"/>
      <c r="G180" s="352"/>
      <c r="H180" s="352"/>
      <c r="I180" s="352"/>
      <c r="J180" s="352"/>
      <c r="K180" s="352"/>
      <c r="L180" s="352"/>
      <c r="M180" s="352"/>
      <c r="N180" s="352"/>
      <c r="O180" s="352"/>
      <c r="P180" s="352"/>
      <c r="Q180" s="352"/>
      <c r="R180" s="352"/>
      <c r="S180" s="352"/>
      <c r="T180" s="352"/>
      <c r="U180" s="375"/>
      <c r="V180" s="434"/>
      <c r="W180" s="434"/>
      <c r="X180" s="434"/>
      <c r="Y180" s="434"/>
      <c r="Z180" s="434"/>
      <c r="AA180" s="434"/>
      <c r="AB180" s="434"/>
      <c r="AC180" s="434"/>
      <c r="AD180" s="434"/>
      <c r="AE180" s="434"/>
      <c r="AF180" s="434"/>
      <c r="AG180" s="434"/>
      <c r="AH180" s="434"/>
      <c r="AI180" s="434"/>
      <c r="AJ180" s="434"/>
    </row>
    <row r="181" spans="1:36">
      <c r="A181" s="415" t="s">
        <v>459</v>
      </c>
      <c r="B181" s="352"/>
      <c r="C181" s="352"/>
      <c r="D181" s="352"/>
      <c r="E181" s="352"/>
      <c r="F181" s="352"/>
      <c r="G181" s="352"/>
      <c r="H181" s="352"/>
      <c r="I181" s="352"/>
      <c r="J181" s="352"/>
      <c r="K181" s="352"/>
      <c r="L181" s="352"/>
      <c r="M181" s="352"/>
      <c r="N181" s="352"/>
      <c r="O181" s="352"/>
      <c r="P181" s="352"/>
      <c r="Q181" s="352"/>
      <c r="R181" s="352"/>
      <c r="S181" s="352"/>
      <c r="T181" s="352"/>
      <c r="U181" s="375"/>
      <c r="V181" s="434"/>
      <c r="W181" s="434"/>
      <c r="X181" s="434"/>
      <c r="Y181" s="434"/>
      <c r="Z181" s="434"/>
      <c r="AA181" s="434"/>
      <c r="AB181" s="434"/>
      <c r="AC181" s="434"/>
      <c r="AD181" s="434"/>
      <c r="AE181" s="434"/>
      <c r="AF181" s="434"/>
      <c r="AG181" s="434"/>
      <c r="AH181" s="434"/>
      <c r="AI181" s="434"/>
      <c r="AJ181" s="434"/>
    </row>
    <row r="182" spans="1:36">
      <c r="A182" s="415" t="s">
        <v>459</v>
      </c>
      <c r="B182" s="352"/>
      <c r="C182" s="352"/>
      <c r="D182" s="352"/>
      <c r="E182" s="352"/>
      <c r="F182" s="352"/>
      <c r="G182" s="352"/>
      <c r="H182" s="352"/>
      <c r="I182" s="352"/>
      <c r="J182" s="352"/>
      <c r="K182" s="352"/>
      <c r="L182" s="352"/>
      <c r="M182" s="352"/>
      <c r="N182" s="352"/>
      <c r="O182" s="352"/>
      <c r="P182" s="352"/>
      <c r="Q182" s="352"/>
      <c r="R182" s="352"/>
      <c r="S182" s="352"/>
      <c r="T182" s="352"/>
      <c r="U182" s="375"/>
      <c r="V182" s="434"/>
      <c r="W182" s="434"/>
      <c r="X182" s="434"/>
      <c r="Y182" s="434"/>
      <c r="Z182" s="434"/>
      <c r="AA182" s="434"/>
      <c r="AB182" s="434"/>
      <c r="AC182" s="434"/>
      <c r="AD182" s="434"/>
      <c r="AE182" s="434"/>
      <c r="AF182" s="434"/>
      <c r="AG182" s="434"/>
      <c r="AH182" s="434"/>
      <c r="AI182" s="434"/>
      <c r="AJ182" s="434"/>
    </row>
    <row r="183" spans="1:36">
      <c r="A183" s="415" t="s">
        <v>459</v>
      </c>
      <c r="B183" s="352"/>
      <c r="C183" s="352"/>
      <c r="D183" s="352"/>
      <c r="E183" s="352"/>
      <c r="F183" s="352"/>
      <c r="G183" s="352"/>
      <c r="H183" s="352"/>
      <c r="I183" s="352"/>
      <c r="J183" s="352"/>
      <c r="K183" s="352"/>
      <c r="L183" s="352"/>
      <c r="M183" s="352"/>
      <c r="N183" s="352"/>
      <c r="O183" s="352"/>
      <c r="P183" s="352"/>
      <c r="Q183" s="352"/>
      <c r="R183" s="352"/>
      <c r="S183" s="352"/>
      <c r="T183" s="352"/>
      <c r="U183" s="375"/>
      <c r="V183" s="434"/>
      <c r="W183" s="434"/>
      <c r="X183" s="434"/>
      <c r="Y183" s="434"/>
      <c r="Z183" s="434"/>
      <c r="AA183" s="434"/>
      <c r="AB183" s="434"/>
      <c r="AC183" s="434"/>
      <c r="AD183" s="434"/>
      <c r="AE183" s="434"/>
      <c r="AF183" s="434"/>
      <c r="AG183" s="434"/>
      <c r="AH183" s="434"/>
      <c r="AI183" s="434"/>
      <c r="AJ183" s="434"/>
    </row>
    <row r="184" spans="1:36">
      <c r="A184" s="415" t="s">
        <v>459</v>
      </c>
      <c r="B184" s="352"/>
      <c r="C184" s="352"/>
      <c r="D184" s="352"/>
      <c r="E184" s="352"/>
      <c r="F184" s="352"/>
      <c r="G184" s="352"/>
      <c r="H184" s="352"/>
      <c r="I184" s="352"/>
      <c r="J184" s="352"/>
      <c r="K184" s="352"/>
      <c r="L184" s="352"/>
      <c r="M184" s="352"/>
      <c r="N184" s="352"/>
      <c r="O184" s="352"/>
      <c r="P184" s="352"/>
      <c r="Q184" s="352"/>
      <c r="R184" s="352"/>
      <c r="S184" s="352"/>
      <c r="T184" s="352"/>
      <c r="U184" s="375"/>
      <c r="V184" s="434"/>
      <c r="W184" s="434"/>
      <c r="X184" s="434"/>
      <c r="Y184" s="434"/>
      <c r="Z184" s="434"/>
      <c r="AA184" s="434"/>
      <c r="AB184" s="434"/>
      <c r="AC184" s="434"/>
      <c r="AD184" s="434"/>
      <c r="AE184" s="434"/>
      <c r="AF184" s="434"/>
      <c r="AG184" s="434"/>
      <c r="AH184" s="434"/>
      <c r="AI184" s="434"/>
      <c r="AJ184" s="434"/>
    </row>
    <row r="185" spans="1:36" ht="30">
      <c r="A185" s="456" t="s">
        <v>527</v>
      </c>
      <c r="B185" s="369"/>
      <c r="C185" s="369"/>
      <c r="D185" s="369"/>
      <c r="E185" s="369"/>
      <c r="F185" s="369"/>
      <c r="G185" s="369"/>
      <c r="H185" s="369"/>
      <c r="I185" s="369"/>
      <c r="J185" s="369"/>
      <c r="K185" s="369"/>
      <c r="L185" s="369"/>
      <c r="M185" s="369"/>
      <c r="N185" s="369"/>
      <c r="O185" s="369"/>
      <c r="P185" s="369"/>
      <c r="Q185" s="369"/>
      <c r="R185" s="369"/>
      <c r="S185" s="369"/>
      <c r="T185" s="369"/>
      <c r="U185" s="376"/>
      <c r="V185" s="434"/>
      <c r="W185" s="434"/>
      <c r="X185" s="434"/>
      <c r="Y185" s="434"/>
      <c r="Z185" s="434"/>
      <c r="AA185" s="434"/>
      <c r="AB185" s="434"/>
      <c r="AC185" s="434"/>
      <c r="AD185" s="434"/>
      <c r="AE185" s="434"/>
      <c r="AF185" s="434"/>
      <c r="AG185" s="434"/>
      <c r="AH185" s="434"/>
      <c r="AI185" s="434"/>
      <c r="AJ185" s="434"/>
    </row>
    <row r="186" spans="1:36">
      <c r="A186" s="461" t="s">
        <v>512</v>
      </c>
      <c r="B186" s="447"/>
      <c r="C186" s="447"/>
      <c r="D186" s="447"/>
      <c r="E186" s="447"/>
      <c r="F186" s="447"/>
      <c r="G186" s="447"/>
      <c r="H186" s="447"/>
      <c r="I186" s="447"/>
      <c r="J186" s="447"/>
      <c r="K186" s="447"/>
      <c r="L186" s="447"/>
      <c r="M186" s="447"/>
      <c r="N186" s="447"/>
      <c r="O186" s="447"/>
      <c r="P186" s="447"/>
      <c r="Q186" s="447"/>
      <c r="R186" s="447"/>
      <c r="S186" s="447"/>
      <c r="T186" s="447"/>
      <c r="U186" s="454"/>
      <c r="V186" s="459"/>
      <c r="W186" s="459"/>
      <c r="X186" s="459"/>
      <c r="Y186" s="459"/>
      <c r="Z186" s="459"/>
      <c r="AA186" s="459"/>
      <c r="AB186" s="459"/>
      <c r="AC186" s="459"/>
      <c r="AD186" s="459"/>
      <c r="AE186" s="459"/>
      <c r="AF186" s="459"/>
      <c r="AG186" s="459"/>
      <c r="AH186" s="459"/>
      <c r="AI186" s="459"/>
      <c r="AJ186" s="460"/>
    </row>
    <row r="187" spans="1:36">
      <c r="A187" s="545" t="s">
        <v>475</v>
      </c>
      <c r="B187" s="407" t="s">
        <v>478</v>
      </c>
      <c r="C187" s="352"/>
      <c r="D187" s="352"/>
      <c r="E187" s="352"/>
      <c r="F187" s="352"/>
      <c r="G187" s="352"/>
      <c r="H187" s="352"/>
      <c r="I187" s="352"/>
      <c r="J187" s="352"/>
      <c r="K187" s="352"/>
      <c r="L187" s="352"/>
      <c r="M187" s="352"/>
      <c r="N187" s="352"/>
      <c r="O187" s="352"/>
      <c r="P187" s="352"/>
      <c r="Q187" s="352"/>
      <c r="R187" s="352"/>
      <c r="S187" s="352"/>
      <c r="T187" s="352"/>
      <c r="U187" s="375"/>
      <c r="V187" s="434"/>
      <c r="W187" s="434"/>
      <c r="X187" s="434"/>
      <c r="Y187" s="434"/>
      <c r="Z187" s="434"/>
      <c r="AA187" s="434"/>
      <c r="AB187" s="434"/>
      <c r="AC187" s="434"/>
      <c r="AD187" s="434"/>
      <c r="AE187" s="434"/>
      <c r="AF187" s="434"/>
      <c r="AG187" s="434"/>
      <c r="AH187" s="434"/>
      <c r="AI187" s="434"/>
      <c r="AJ187" s="434"/>
    </row>
    <row r="188" spans="1:36">
      <c r="A188" s="546"/>
      <c r="B188" s="407" t="s">
        <v>479</v>
      </c>
      <c r="C188" s="352"/>
      <c r="D188" s="352"/>
      <c r="E188" s="352"/>
      <c r="F188" s="352"/>
      <c r="G188" s="352"/>
      <c r="H188" s="352"/>
      <c r="I188" s="352"/>
      <c r="J188" s="352"/>
      <c r="K188" s="352"/>
      <c r="L188" s="352"/>
      <c r="M188" s="352"/>
      <c r="N188" s="352"/>
      <c r="O188" s="352"/>
      <c r="P188" s="352"/>
      <c r="Q188" s="352"/>
      <c r="R188" s="352"/>
      <c r="S188" s="352"/>
      <c r="T188" s="352"/>
      <c r="U188" s="375"/>
      <c r="V188" s="434"/>
      <c r="W188" s="434"/>
      <c r="X188" s="434"/>
      <c r="Y188" s="434"/>
      <c r="Z188" s="434"/>
      <c r="AA188" s="434"/>
      <c r="AB188" s="434"/>
      <c r="AC188" s="434"/>
      <c r="AD188" s="434"/>
      <c r="AE188" s="434"/>
      <c r="AF188" s="434"/>
      <c r="AG188" s="434"/>
      <c r="AH188" s="434"/>
      <c r="AI188" s="434"/>
      <c r="AJ188" s="434"/>
    </row>
    <row r="189" spans="1:36">
      <c r="A189" s="546"/>
      <c r="B189" s="407" t="s">
        <v>480</v>
      </c>
      <c r="C189" s="352"/>
      <c r="D189" s="352"/>
      <c r="E189" s="352"/>
      <c r="F189" s="352"/>
      <c r="G189" s="352"/>
      <c r="H189" s="352"/>
      <c r="I189" s="352"/>
      <c r="J189" s="352"/>
      <c r="K189" s="352"/>
      <c r="L189" s="352"/>
      <c r="M189" s="352"/>
      <c r="N189" s="352"/>
      <c r="O189" s="352"/>
      <c r="P189" s="352"/>
      <c r="Q189" s="352"/>
      <c r="R189" s="352"/>
      <c r="S189" s="352"/>
      <c r="T189" s="352"/>
      <c r="U189" s="375"/>
      <c r="V189" s="434"/>
      <c r="W189" s="434"/>
      <c r="X189" s="434"/>
      <c r="Y189" s="434"/>
      <c r="Z189" s="434"/>
      <c r="AA189" s="434"/>
      <c r="AB189" s="434"/>
      <c r="AC189" s="434"/>
      <c r="AD189" s="434"/>
      <c r="AE189" s="434"/>
      <c r="AF189" s="434"/>
      <c r="AG189" s="434"/>
      <c r="AH189" s="434"/>
      <c r="AI189" s="434"/>
      <c r="AJ189" s="434"/>
    </row>
    <row r="190" spans="1:36">
      <c r="A190" s="546"/>
      <c r="B190" s="407" t="s">
        <v>481</v>
      </c>
      <c r="C190" s="352"/>
      <c r="D190" s="352"/>
      <c r="E190" s="352"/>
      <c r="F190" s="352"/>
      <c r="G190" s="352"/>
      <c r="H190" s="352"/>
      <c r="I190" s="352"/>
      <c r="J190" s="352"/>
      <c r="K190" s="352"/>
      <c r="L190" s="352"/>
      <c r="M190" s="352"/>
      <c r="N190" s="352"/>
      <c r="O190" s="352"/>
      <c r="P190" s="352"/>
      <c r="Q190" s="352"/>
      <c r="R190" s="352"/>
      <c r="S190" s="352"/>
      <c r="T190" s="352"/>
      <c r="U190" s="375"/>
      <c r="V190" s="434"/>
      <c r="W190" s="434"/>
      <c r="X190" s="434"/>
      <c r="Y190" s="434"/>
      <c r="Z190" s="434"/>
      <c r="AA190" s="434"/>
      <c r="AB190" s="434"/>
      <c r="AC190" s="434"/>
      <c r="AD190" s="434"/>
      <c r="AE190" s="434"/>
      <c r="AF190" s="434"/>
      <c r="AG190" s="434"/>
      <c r="AH190" s="434"/>
      <c r="AI190" s="434"/>
      <c r="AJ190" s="434"/>
    </row>
    <row r="191" spans="1:36" ht="24">
      <c r="A191" s="546"/>
      <c r="B191" s="415" t="s">
        <v>459</v>
      </c>
      <c r="C191" s="352"/>
      <c r="D191" s="352"/>
      <c r="E191" s="352"/>
      <c r="F191" s="352"/>
      <c r="G191" s="352"/>
      <c r="H191" s="352"/>
      <c r="I191" s="352"/>
      <c r="J191" s="352"/>
      <c r="K191" s="352"/>
      <c r="L191" s="352"/>
      <c r="M191" s="352"/>
      <c r="N191" s="352"/>
      <c r="O191" s="352"/>
      <c r="P191" s="352"/>
      <c r="Q191" s="352"/>
      <c r="R191" s="352"/>
      <c r="S191" s="352"/>
      <c r="T191" s="352"/>
      <c r="U191" s="375"/>
      <c r="V191" s="434"/>
      <c r="W191" s="434"/>
      <c r="X191" s="434"/>
      <c r="Y191" s="434"/>
      <c r="Z191" s="434"/>
      <c r="AA191" s="434"/>
      <c r="AB191" s="434"/>
      <c r="AC191" s="434"/>
      <c r="AD191" s="434"/>
      <c r="AE191" s="434"/>
      <c r="AF191" s="434"/>
      <c r="AG191" s="434"/>
      <c r="AH191" s="434"/>
      <c r="AI191" s="434"/>
      <c r="AJ191" s="434"/>
    </row>
    <row r="192" spans="1:36" ht="24">
      <c r="A192" s="547"/>
      <c r="B192" s="415" t="s">
        <v>459</v>
      </c>
      <c r="C192" s="352"/>
      <c r="D192" s="352"/>
      <c r="E192" s="352"/>
      <c r="F192" s="352"/>
      <c r="G192" s="352"/>
      <c r="H192" s="352"/>
      <c r="I192" s="352"/>
      <c r="J192" s="352"/>
      <c r="K192" s="352"/>
      <c r="L192" s="352"/>
      <c r="M192" s="352"/>
      <c r="N192" s="352"/>
      <c r="O192" s="352"/>
      <c r="P192" s="352"/>
      <c r="Q192" s="352"/>
      <c r="R192" s="352"/>
      <c r="S192" s="352"/>
      <c r="T192" s="352"/>
      <c r="U192" s="375"/>
      <c r="V192" s="434"/>
      <c r="W192" s="434"/>
      <c r="X192" s="434"/>
      <c r="Y192" s="434"/>
      <c r="Z192" s="434"/>
      <c r="AA192" s="434"/>
      <c r="AB192" s="434"/>
      <c r="AC192" s="434"/>
      <c r="AD192" s="434"/>
      <c r="AE192" s="434"/>
      <c r="AF192" s="434"/>
      <c r="AG192" s="434"/>
      <c r="AH192" s="434"/>
      <c r="AI192" s="434"/>
      <c r="AJ192" s="434"/>
    </row>
    <row r="193" spans="1:36">
      <c r="A193" s="539" t="s">
        <v>476</v>
      </c>
      <c r="B193" s="407" t="s">
        <v>478</v>
      </c>
      <c r="C193" s="352"/>
      <c r="D193" s="352"/>
      <c r="E193" s="352"/>
      <c r="F193" s="352"/>
      <c r="G193" s="352"/>
      <c r="H193" s="352"/>
      <c r="I193" s="352"/>
      <c r="J193" s="352"/>
      <c r="K193" s="352"/>
      <c r="L193" s="352"/>
      <c r="M193" s="352"/>
      <c r="N193" s="352"/>
      <c r="O193" s="352"/>
      <c r="P193" s="352"/>
      <c r="Q193" s="352"/>
      <c r="R193" s="352"/>
      <c r="S193" s="352"/>
      <c r="T193" s="352"/>
      <c r="U193" s="375"/>
      <c r="V193" s="434"/>
      <c r="W193" s="434"/>
      <c r="X193" s="434"/>
      <c r="Y193" s="434"/>
      <c r="Z193" s="434"/>
      <c r="AA193" s="434"/>
      <c r="AB193" s="434"/>
      <c r="AC193" s="434"/>
      <c r="AD193" s="434"/>
      <c r="AE193" s="434"/>
      <c r="AF193" s="434"/>
      <c r="AG193" s="434"/>
      <c r="AH193" s="434"/>
      <c r="AI193" s="434"/>
      <c r="AJ193" s="434"/>
    </row>
    <row r="194" spans="1:36">
      <c r="A194" s="540"/>
      <c r="B194" s="407" t="s">
        <v>479</v>
      </c>
      <c r="C194" s="352"/>
      <c r="D194" s="352"/>
      <c r="E194" s="352"/>
      <c r="F194" s="352"/>
      <c r="G194" s="352"/>
      <c r="H194" s="352"/>
      <c r="I194" s="352"/>
      <c r="J194" s="352"/>
      <c r="K194" s="352"/>
      <c r="L194" s="352"/>
      <c r="M194" s="352"/>
      <c r="N194" s="352"/>
      <c r="O194" s="352"/>
      <c r="P194" s="352"/>
      <c r="Q194" s="352"/>
      <c r="R194" s="352"/>
      <c r="S194" s="352"/>
      <c r="T194" s="352"/>
      <c r="U194" s="375"/>
      <c r="V194" s="434"/>
      <c r="W194" s="434"/>
      <c r="X194" s="434"/>
      <c r="Y194" s="434"/>
      <c r="Z194" s="434"/>
      <c r="AA194" s="434"/>
      <c r="AB194" s="434"/>
      <c r="AC194" s="434"/>
      <c r="AD194" s="434"/>
      <c r="AE194" s="434"/>
      <c r="AF194" s="434"/>
      <c r="AG194" s="434"/>
      <c r="AH194" s="434"/>
      <c r="AI194" s="434"/>
      <c r="AJ194" s="434"/>
    </row>
    <row r="195" spans="1:36">
      <c r="A195" s="540"/>
      <c r="B195" s="407" t="s">
        <v>480</v>
      </c>
      <c r="C195" s="352"/>
      <c r="D195" s="352"/>
      <c r="E195" s="352"/>
      <c r="F195" s="352"/>
      <c r="G195" s="352"/>
      <c r="H195" s="352"/>
      <c r="I195" s="352"/>
      <c r="J195" s="352"/>
      <c r="K195" s="352"/>
      <c r="L195" s="352"/>
      <c r="M195" s="352"/>
      <c r="N195" s="352"/>
      <c r="O195" s="352"/>
      <c r="P195" s="352"/>
      <c r="Q195" s="352"/>
      <c r="R195" s="352"/>
      <c r="S195" s="352"/>
      <c r="T195" s="352"/>
      <c r="U195" s="375"/>
      <c r="V195" s="434"/>
      <c r="W195" s="434"/>
      <c r="X195" s="434"/>
      <c r="Y195" s="434"/>
      <c r="Z195" s="434"/>
      <c r="AA195" s="434"/>
      <c r="AB195" s="434"/>
      <c r="AC195" s="434"/>
      <c r="AD195" s="434"/>
      <c r="AE195" s="434"/>
      <c r="AF195" s="434"/>
      <c r="AG195" s="434"/>
      <c r="AH195" s="434"/>
      <c r="AI195" s="434"/>
      <c r="AJ195" s="434"/>
    </row>
    <row r="196" spans="1:36">
      <c r="A196" s="540"/>
      <c r="B196" s="407" t="s">
        <v>481</v>
      </c>
      <c r="C196" s="352"/>
      <c r="D196" s="352"/>
      <c r="E196" s="352"/>
      <c r="F196" s="352"/>
      <c r="G196" s="352"/>
      <c r="H196" s="352"/>
      <c r="I196" s="352"/>
      <c r="J196" s="352"/>
      <c r="K196" s="352"/>
      <c r="L196" s="352"/>
      <c r="M196" s="352"/>
      <c r="N196" s="352"/>
      <c r="O196" s="352"/>
      <c r="P196" s="352"/>
      <c r="Q196" s="352"/>
      <c r="R196" s="352"/>
      <c r="S196" s="352"/>
      <c r="T196" s="352"/>
      <c r="U196" s="375"/>
      <c r="V196" s="434"/>
      <c r="W196" s="434"/>
      <c r="X196" s="434"/>
      <c r="Y196" s="434"/>
      <c r="Z196" s="434"/>
      <c r="AA196" s="434"/>
      <c r="AB196" s="434"/>
      <c r="AC196" s="434"/>
      <c r="AD196" s="434"/>
      <c r="AE196" s="434"/>
      <c r="AF196" s="434"/>
      <c r="AG196" s="434"/>
      <c r="AH196" s="434"/>
      <c r="AI196" s="434"/>
      <c r="AJ196" s="434"/>
    </row>
    <row r="197" spans="1:36" ht="24">
      <c r="A197" s="540"/>
      <c r="B197" s="415" t="s">
        <v>459</v>
      </c>
      <c r="C197" s="352"/>
      <c r="D197" s="352"/>
      <c r="E197" s="352"/>
      <c r="F197" s="352"/>
      <c r="G197" s="352"/>
      <c r="H197" s="352"/>
      <c r="I197" s="352"/>
      <c r="J197" s="352"/>
      <c r="K197" s="352"/>
      <c r="L197" s="352"/>
      <c r="M197" s="352"/>
      <c r="N197" s="352"/>
      <c r="O197" s="352"/>
      <c r="P197" s="352"/>
      <c r="Q197" s="352"/>
      <c r="R197" s="352"/>
      <c r="S197" s="352"/>
      <c r="T197" s="352"/>
      <c r="U197" s="375"/>
      <c r="V197" s="434"/>
      <c r="W197" s="434"/>
      <c r="X197" s="434"/>
      <c r="Y197" s="434"/>
      <c r="Z197" s="434"/>
      <c r="AA197" s="434"/>
      <c r="AB197" s="434"/>
      <c r="AC197" s="434"/>
      <c r="AD197" s="434"/>
      <c r="AE197" s="434"/>
      <c r="AF197" s="434"/>
      <c r="AG197" s="434"/>
      <c r="AH197" s="434"/>
      <c r="AI197" s="434"/>
      <c r="AJ197" s="434"/>
    </row>
    <row r="198" spans="1:36" ht="24">
      <c r="A198" s="541"/>
      <c r="B198" s="415" t="s">
        <v>459</v>
      </c>
      <c r="C198" s="352"/>
      <c r="D198" s="352"/>
      <c r="E198" s="352"/>
      <c r="F198" s="352"/>
      <c r="G198" s="352"/>
      <c r="H198" s="352"/>
      <c r="I198" s="352"/>
      <c r="J198" s="352"/>
      <c r="K198" s="352"/>
      <c r="L198" s="352"/>
      <c r="M198" s="352"/>
      <c r="N198" s="352"/>
      <c r="O198" s="352"/>
      <c r="P198" s="352"/>
      <c r="Q198" s="352"/>
      <c r="R198" s="352"/>
      <c r="S198" s="352"/>
      <c r="T198" s="352"/>
      <c r="U198" s="375"/>
      <c r="V198" s="434"/>
      <c r="W198" s="434"/>
      <c r="X198" s="434"/>
      <c r="Y198" s="434"/>
      <c r="Z198" s="434"/>
      <c r="AA198" s="434"/>
      <c r="AB198" s="434"/>
      <c r="AC198" s="434"/>
      <c r="AD198" s="434"/>
      <c r="AE198" s="434"/>
      <c r="AF198" s="434"/>
      <c r="AG198" s="434"/>
      <c r="AH198" s="434"/>
      <c r="AI198" s="434"/>
      <c r="AJ198" s="434"/>
    </row>
    <row r="199" spans="1:36">
      <c r="A199" s="539" t="s">
        <v>477</v>
      </c>
      <c r="B199" s="407" t="s">
        <v>478</v>
      </c>
      <c r="C199" s="352"/>
      <c r="D199" s="352"/>
      <c r="E199" s="352"/>
      <c r="F199" s="352"/>
      <c r="G199" s="352"/>
      <c r="H199" s="352"/>
      <c r="I199" s="352"/>
      <c r="J199" s="352"/>
      <c r="K199" s="352"/>
      <c r="L199" s="352"/>
      <c r="M199" s="352"/>
      <c r="N199" s="352"/>
      <c r="O199" s="352"/>
      <c r="P199" s="352"/>
      <c r="Q199" s="352"/>
      <c r="R199" s="352"/>
      <c r="S199" s="352"/>
      <c r="T199" s="352"/>
      <c r="U199" s="375"/>
      <c r="V199" s="434"/>
      <c r="W199" s="434"/>
      <c r="X199" s="434"/>
      <c r="Y199" s="434"/>
      <c r="Z199" s="434"/>
      <c r="AA199" s="434"/>
      <c r="AB199" s="434"/>
      <c r="AC199" s="434"/>
      <c r="AD199" s="434"/>
      <c r="AE199" s="434"/>
      <c r="AF199" s="434"/>
      <c r="AG199" s="434"/>
      <c r="AH199" s="434"/>
      <c r="AI199" s="434"/>
      <c r="AJ199" s="434"/>
    </row>
    <row r="200" spans="1:36">
      <c r="A200" s="540"/>
      <c r="B200" s="407" t="s">
        <v>479</v>
      </c>
      <c r="C200" s="352"/>
      <c r="D200" s="352"/>
      <c r="E200" s="352"/>
      <c r="F200" s="352"/>
      <c r="G200" s="352"/>
      <c r="H200" s="352"/>
      <c r="I200" s="352"/>
      <c r="J200" s="352"/>
      <c r="K200" s="352"/>
      <c r="L200" s="352"/>
      <c r="M200" s="352"/>
      <c r="N200" s="352"/>
      <c r="O200" s="352"/>
      <c r="P200" s="352"/>
      <c r="Q200" s="352"/>
      <c r="R200" s="352"/>
      <c r="S200" s="352"/>
      <c r="T200" s="352"/>
      <c r="U200" s="375"/>
      <c r="V200" s="434"/>
      <c r="W200" s="434"/>
      <c r="X200" s="434"/>
      <c r="Y200" s="434"/>
      <c r="Z200" s="434"/>
      <c r="AA200" s="434"/>
      <c r="AB200" s="434"/>
      <c r="AC200" s="434"/>
      <c r="AD200" s="434"/>
      <c r="AE200" s="434"/>
      <c r="AF200" s="434"/>
      <c r="AG200" s="434"/>
      <c r="AH200" s="434"/>
      <c r="AI200" s="434"/>
      <c r="AJ200" s="434"/>
    </row>
    <row r="201" spans="1:36">
      <c r="A201" s="540"/>
      <c r="B201" s="407" t="s">
        <v>480</v>
      </c>
      <c r="C201" s="352"/>
      <c r="D201" s="352"/>
      <c r="E201" s="352"/>
      <c r="F201" s="352"/>
      <c r="G201" s="352"/>
      <c r="H201" s="352"/>
      <c r="I201" s="352"/>
      <c r="J201" s="352"/>
      <c r="K201" s="352"/>
      <c r="L201" s="352"/>
      <c r="M201" s="352"/>
      <c r="N201" s="352"/>
      <c r="O201" s="352"/>
      <c r="P201" s="352"/>
      <c r="Q201" s="352"/>
      <c r="R201" s="352"/>
      <c r="S201" s="352"/>
      <c r="T201" s="352"/>
      <c r="U201" s="375"/>
      <c r="V201" s="434"/>
      <c r="W201" s="434"/>
      <c r="X201" s="434"/>
      <c r="Y201" s="434"/>
      <c r="Z201" s="434"/>
      <c r="AA201" s="434"/>
      <c r="AB201" s="434"/>
      <c r="AC201" s="434"/>
      <c r="AD201" s="434"/>
      <c r="AE201" s="434"/>
      <c r="AF201" s="434"/>
      <c r="AG201" s="434"/>
      <c r="AH201" s="434"/>
      <c r="AI201" s="434"/>
      <c r="AJ201" s="434"/>
    </row>
    <row r="202" spans="1:36">
      <c r="A202" s="540"/>
      <c r="B202" s="407" t="s">
        <v>481</v>
      </c>
      <c r="C202" s="352"/>
      <c r="D202" s="352"/>
      <c r="E202" s="352"/>
      <c r="F202" s="352"/>
      <c r="G202" s="352"/>
      <c r="H202" s="352"/>
      <c r="I202" s="352"/>
      <c r="J202" s="352"/>
      <c r="K202" s="352"/>
      <c r="L202" s="352"/>
      <c r="M202" s="352"/>
      <c r="N202" s="352"/>
      <c r="O202" s="352"/>
      <c r="P202" s="352"/>
      <c r="Q202" s="352"/>
      <c r="R202" s="352"/>
      <c r="S202" s="352"/>
      <c r="T202" s="352"/>
      <c r="U202" s="375"/>
      <c r="V202" s="434"/>
      <c r="W202" s="434"/>
      <c r="X202" s="434"/>
      <c r="Y202" s="434"/>
      <c r="Z202" s="434"/>
      <c r="AA202" s="434"/>
      <c r="AB202" s="434"/>
      <c r="AC202" s="434"/>
      <c r="AD202" s="434"/>
      <c r="AE202" s="434"/>
      <c r="AF202" s="434"/>
      <c r="AG202" s="434"/>
      <c r="AH202" s="434"/>
      <c r="AI202" s="434"/>
      <c r="AJ202" s="434"/>
    </row>
    <row r="203" spans="1:36" ht="24">
      <c r="A203" s="540"/>
      <c r="B203" s="415" t="s">
        <v>459</v>
      </c>
      <c r="C203" s="352"/>
      <c r="D203" s="352"/>
      <c r="E203" s="352"/>
      <c r="F203" s="352"/>
      <c r="G203" s="352"/>
      <c r="H203" s="352"/>
      <c r="I203" s="352"/>
      <c r="J203" s="352"/>
      <c r="K203" s="352"/>
      <c r="L203" s="352"/>
      <c r="M203" s="352"/>
      <c r="N203" s="352"/>
      <c r="O203" s="352"/>
      <c r="P203" s="352"/>
      <c r="Q203" s="352"/>
      <c r="R203" s="352"/>
      <c r="S203" s="352"/>
      <c r="T203" s="352"/>
      <c r="U203" s="375"/>
      <c r="V203" s="434"/>
      <c r="W203" s="434"/>
      <c r="X203" s="434"/>
      <c r="Y203" s="434"/>
      <c r="Z203" s="434"/>
      <c r="AA203" s="434"/>
      <c r="AB203" s="434"/>
      <c r="AC203" s="434"/>
      <c r="AD203" s="434"/>
      <c r="AE203" s="434"/>
      <c r="AF203" s="434"/>
      <c r="AG203" s="434"/>
      <c r="AH203" s="434"/>
      <c r="AI203" s="434"/>
      <c r="AJ203" s="434"/>
    </row>
    <row r="204" spans="1:36" ht="24">
      <c r="A204" s="541"/>
      <c r="B204" s="415" t="s">
        <v>459</v>
      </c>
      <c r="C204" s="352"/>
      <c r="D204" s="352"/>
      <c r="E204" s="352"/>
      <c r="F204" s="352"/>
      <c r="G204" s="352"/>
      <c r="H204" s="352"/>
      <c r="I204" s="352"/>
      <c r="J204" s="352"/>
      <c r="K204" s="352"/>
      <c r="L204" s="352"/>
      <c r="M204" s="352"/>
      <c r="N204" s="352"/>
      <c r="O204" s="352"/>
      <c r="P204" s="352"/>
      <c r="Q204" s="352"/>
      <c r="R204" s="352"/>
      <c r="S204" s="352"/>
      <c r="T204" s="352"/>
      <c r="U204" s="375"/>
      <c r="V204" s="434"/>
      <c r="W204" s="434"/>
      <c r="X204" s="434"/>
      <c r="Y204" s="434"/>
      <c r="Z204" s="434"/>
      <c r="AA204" s="434"/>
      <c r="AB204" s="434"/>
      <c r="AC204" s="434"/>
      <c r="AD204" s="434"/>
      <c r="AE204" s="434"/>
      <c r="AF204" s="434"/>
      <c r="AG204" s="434"/>
      <c r="AH204" s="434"/>
      <c r="AI204" s="434"/>
      <c r="AJ204" s="434"/>
    </row>
    <row r="205" spans="1:36">
      <c r="A205" s="542" t="s">
        <v>533</v>
      </c>
      <c r="B205" s="407" t="s">
        <v>478</v>
      </c>
      <c r="C205" s="352"/>
      <c r="D205" s="352"/>
      <c r="E205" s="352"/>
      <c r="F205" s="352"/>
      <c r="G205" s="352"/>
      <c r="H205" s="352"/>
      <c r="I205" s="352"/>
      <c r="J205" s="352"/>
      <c r="K205" s="352"/>
      <c r="L205" s="352"/>
      <c r="M205" s="352"/>
      <c r="N205" s="352"/>
      <c r="O205" s="352"/>
      <c r="P205" s="352"/>
      <c r="Q205" s="352"/>
      <c r="R205" s="352"/>
      <c r="S205" s="352"/>
      <c r="T205" s="352"/>
      <c r="U205" s="375"/>
      <c r="V205" s="434"/>
      <c r="W205" s="434"/>
      <c r="X205" s="434"/>
      <c r="Y205" s="434"/>
      <c r="Z205" s="434"/>
      <c r="AA205" s="434"/>
      <c r="AB205" s="434"/>
      <c r="AC205" s="434"/>
      <c r="AD205" s="434"/>
      <c r="AE205" s="434"/>
      <c r="AF205" s="434"/>
      <c r="AG205" s="434"/>
      <c r="AH205" s="434"/>
      <c r="AI205" s="434"/>
      <c r="AJ205" s="434"/>
    </row>
    <row r="206" spans="1:36">
      <c r="A206" s="543"/>
      <c r="B206" s="407" t="s">
        <v>479</v>
      </c>
      <c r="C206" s="352"/>
      <c r="D206" s="352"/>
      <c r="E206" s="352"/>
      <c r="F206" s="352"/>
      <c r="G206" s="352"/>
      <c r="H206" s="352"/>
      <c r="I206" s="352"/>
      <c r="J206" s="352"/>
      <c r="K206" s="352"/>
      <c r="L206" s="352"/>
      <c r="M206" s="352"/>
      <c r="N206" s="352"/>
      <c r="O206" s="352"/>
      <c r="P206" s="352"/>
      <c r="Q206" s="352"/>
      <c r="R206" s="352"/>
      <c r="S206" s="352"/>
      <c r="T206" s="352"/>
      <c r="U206" s="375"/>
      <c r="V206" s="434"/>
      <c r="W206" s="434"/>
      <c r="X206" s="434"/>
      <c r="Y206" s="434"/>
      <c r="Z206" s="434"/>
      <c r="AA206" s="434"/>
      <c r="AB206" s="434"/>
      <c r="AC206" s="434"/>
      <c r="AD206" s="434"/>
      <c r="AE206" s="434"/>
      <c r="AF206" s="434"/>
      <c r="AG206" s="434"/>
      <c r="AH206" s="434"/>
      <c r="AI206" s="434"/>
      <c r="AJ206" s="434"/>
    </row>
    <row r="207" spans="1:36">
      <c r="A207" s="543"/>
      <c r="B207" s="407" t="s">
        <v>480</v>
      </c>
      <c r="C207" s="352"/>
      <c r="D207" s="352"/>
      <c r="E207" s="352"/>
      <c r="F207" s="352"/>
      <c r="G207" s="352"/>
      <c r="H207" s="352"/>
      <c r="I207" s="352"/>
      <c r="J207" s="352"/>
      <c r="K207" s="352"/>
      <c r="L207" s="352"/>
      <c r="M207" s="352"/>
      <c r="N207" s="352"/>
      <c r="O207" s="352"/>
      <c r="P207" s="352"/>
      <c r="Q207" s="352"/>
      <c r="R207" s="352"/>
      <c r="S207" s="352"/>
      <c r="T207" s="352"/>
      <c r="U207" s="375"/>
      <c r="V207" s="434"/>
      <c r="W207" s="434"/>
      <c r="X207" s="434"/>
      <c r="Y207" s="434"/>
      <c r="Z207" s="434"/>
      <c r="AA207" s="434"/>
      <c r="AB207" s="434"/>
      <c r="AC207" s="434"/>
      <c r="AD207" s="434"/>
      <c r="AE207" s="434"/>
      <c r="AF207" s="434"/>
      <c r="AG207" s="434"/>
      <c r="AH207" s="434"/>
      <c r="AI207" s="434"/>
      <c r="AJ207" s="434"/>
    </row>
    <row r="208" spans="1:36">
      <c r="A208" s="543"/>
      <c r="B208" s="407" t="s">
        <v>481</v>
      </c>
      <c r="C208" s="352"/>
      <c r="D208" s="352"/>
      <c r="E208" s="352"/>
      <c r="F208" s="352"/>
      <c r="G208" s="352"/>
      <c r="H208" s="352"/>
      <c r="I208" s="352"/>
      <c r="J208" s="352"/>
      <c r="K208" s="352"/>
      <c r="L208" s="352"/>
      <c r="M208" s="352"/>
      <c r="N208" s="352"/>
      <c r="O208" s="352"/>
      <c r="P208" s="352"/>
      <c r="Q208" s="352"/>
      <c r="R208" s="352"/>
      <c r="S208" s="352"/>
      <c r="T208" s="352"/>
      <c r="U208" s="375"/>
      <c r="V208" s="434"/>
      <c r="W208" s="434"/>
      <c r="X208" s="434"/>
      <c r="Y208" s="434"/>
      <c r="Z208" s="434"/>
      <c r="AA208" s="434"/>
      <c r="AB208" s="434"/>
      <c r="AC208" s="434"/>
      <c r="AD208" s="434"/>
      <c r="AE208" s="434"/>
      <c r="AF208" s="434"/>
      <c r="AG208" s="434"/>
      <c r="AH208" s="434"/>
      <c r="AI208" s="434"/>
      <c r="AJ208" s="434"/>
    </row>
    <row r="209" spans="1:36" ht="24">
      <c r="A209" s="543"/>
      <c r="B209" s="415" t="s">
        <v>459</v>
      </c>
      <c r="C209" s="352"/>
      <c r="D209" s="352"/>
      <c r="E209" s="352"/>
      <c r="F209" s="352"/>
      <c r="G209" s="352"/>
      <c r="H209" s="352"/>
      <c r="I209" s="352"/>
      <c r="J209" s="352"/>
      <c r="K209" s="352"/>
      <c r="L209" s="352"/>
      <c r="M209" s="352"/>
      <c r="N209" s="352"/>
      <c r="O209" s="352"/>
      <c r="P209" s="352"/>
      <c r="Q209" s="352"/>
      <c r="R209" s="352"/>
      <c r="S209" s="352"/>
      <c r="T209" s="352"/>
      <c r="U209" s="375"/>
      <c r="V209" s="434"/>
      <c r="W209" s="434"/>
      <c r="X209" s="434"/>
      <c r="Y209" s="434"/>
      <c r="Z209" s="434"/>
      <c r="AA209" s="434"/>
      <c r="AB209" s="434"/>
      <c r="AC209" s="434"/>
      <c r="AD209" s="434"/>
      <c r="AE209" s="434"/>
      <c r="AF209" s="434"/>
      <c r="AG209" s="434"/>
      <c r="AH209" s="434"/>
      <c r="AI209" s="434"/>
      <c r="AJ209" s="434"/>
    </row>
    <row r="210" spans="1:36" ht="24">
      <c r="A210" s="544"/>
      <c r="B210" s="415" t="s">
        <v>459</v>
      </c>
      <c r="C210" s="352"/>
      <c r="D210" s="352"/>
      <c r="E210" s="352"/>
      <c r="F210" s="352"/>
      <c r="G210" s="352"/>
      <c r="H210" s="352"/>
      <c r="I210" s="352"/>
      <c r="J210" s="352"/>
      <c r="K210" s="352"/>
      <c r="L210" s="352"/>
      <c r="M210" s="352"/>
      <c r="N210" s="352"/>
      <c r="O210" s="352"/>
      <c r="P210" s="352"/>
      <c r="Q210" s="352"/>
      <c r="R210" s="352"/>
      <c r="S210" s="352"/>
      <c r="T210" s="352"/>
      <c r="U210" s="375"/>
      <c r="V210" s="434"/>
      <c r="W210" s="434"/>
      <c r="X210" s="434"/>
      <c r="Y210" s="434"/>
      <c r="Z210" s="434"/>
      <c r="AA210" s="434"/>
      <c r="AB210" s="434"/>
      <c r="AC210" s="434"/>
      <c r="AD210" s="434"/>
      <c r="AE210" s="434"/>
      <c r="AF210" s="434"/>
      <c r="AG210" s="434"/>
      <c r="AH210" s="434"/>
      <c r="AI210" s="434"/>
      <c r="AJ210" s="434"/>
    </row>
    <row r="211" spans="1:36">
      <c r="A211" s="415" t="s">
        <v>534</v>
      </c>
      <c r="B211" s="352"/>
      <c r="C211" s="352"/>
      <c r="D211" s="352"/>
      <c r="E211" s="352"/>
      <c r="F211" s="352"/>
      <c r="G211" s="352"/>
      <c r="H211" s="352"/>
      <c r="I211" s="352"/>
      <c r="J211" s="352"/>
      <c r="K211" s="352"/>
      <c r="L211" s="352"/>
      <c r="M211" s="352"/>
      <c r="N211" s="352"/>
      <c r="O211" s="352"/>
      <c r="P211" s="352"/>
      <c r="Q211" s="352"/>
      <c r="R211" s="352"/>
      <c r="S211" s="352"/>
      <c r="T211" s="352"/>
      <c r="U211" s="375"/>
      <c r="V211" s="434"/>
      <c r="W211" s="434"/>
      <c r="X211" s="434"/>
      <c r="Y211" s="434"/>
      <c r="Z211" s="434"/>
      <c r="AA211" s="434"/>
      <c r="AB211" s="434"/>
      <c r="AC211" s="434"/>
      <c r="AD211" s="434"/>
      <c r="AE211" s="434"/>
      <c r="AF211" s="434"/>
      <c r="AG211" s="434"/>
      <c r="AH211" s="434"/>
      <c r="AI211" s="434"/>
      <c r="AJ211" s="434"/>
    </row>
    <row r="212" spans="1:36">
      <c r="A212" s="415" t="s">
        <v>459</v>
      </c>
      <c r="B212" s="352"/>
      <c r="C212" s="352"/>
      <c r="D212" s="352"/>
      <c r="E212" s="352"/>
      <c r="F212" s="352"/>
      <c r="G212" s="352"/>
      <c r="H212" s="352"/>
      <c r="I212" s="352"/>
      <c r="J212" s="352"/>
      <c r="K212" s="352"/>
      <c r="L212" s="352"/>
      <c r="M212" s="352"/>
      <c r="N212" s="352"/>
      <c r="O212" s="352"/>
      <c r="P212" s="352"/>
      <c r="Q212" s="352"/>
      <c r="R212" s="352"/>
      <c r="S212" s="352"/>
      <c r="T212" s="352"/>
      <c r="U212" s="375"/>
      <c r="V212" s="434"/>
      <c r="W212" s="434"/>
      <c r="X212" s="434"/>
      <c r="Y212" s="434"/>
      <c r="Z212" s="434"/>
      <c r="AA212" s="434"/>
      <c r="AB212" s="434"/>
      <c r="AC212" s="434"/>
      <c r="AD212" s="434"/>
      <c r="AE212" s="434"/>
      <c r="AF212" s="434"/>
      <c r="AG212" s="434"/>
      <c r="AH212" s="434"/>
      <c r="AI212" s="434"/>
      <c r="AJ212" s="434"/>
    </row>
    <row r="213" spans="1:36">
      <c r="A213" s="415" t="s">
        <v>459</v>
      </c>
      <c r="B213" s="352"/>
      <c r="C213" s="352"/>
      <c r="D213" s="352"/>
      <c r="E213" s="352"/>
      <c r="F213" s="352"/>
      <c r="G213" s="352"/>
      <c r="H213" s="352"/>
      <c r="I213" s="352"/>
      <c r="J213" s="352"/>
      <c r="K213" s="352"/>
      <c r="L213" s="352"/>
      <c r="M213" s="352"/>
      <c r="N213" s="352"/>
      <c r="O213" s="352"/>
      <c r="P213" s="352"/>
      <c r="Q213" s="352"/>
      <c r="R213" s="352"/>
      <c r="S213" s="352"/>
      <c r="T213" s="352"/>
      <c r="U213" s="375"/>
      <c r="V213" s="434"/>
      <c r="W213" s="434"/>
      <c r="X213" s="434"/>
      <c r="Y213" s="434"/>
      <c r="Z213" s="434"/>
      <c r="AA213" s="434"/>
      <c r="AB213" s="434"/>
      <c r="AC213" s="434"/>
      <c r="AD213" s="434"/>
      <c r="AE213" s="434"/>
      <c r="AF213" s="434"/>
      <c r="AG213" s="434"/>
      <c r="AH213" s="434"/>
      <c r="AI213" s="434"/>
      <c r="AJ213" s="434"/>
    </row>
    <row r="214" spans="1:36">
      <c r="A214" s="415" t="s">
        <v>459</v>
      </c>
      <c r="B214" s="352"/>
      <c r="C214" s="352"/>
      <c r="D214" s="352"/>
      <c r="E214" s="352"/>
      <c r="F214" s="352"/>
      <c r="G214" s="352"/>
      <c r="H214" s="352"/>
      <c r="I214" s="352"/>
      <c r="J214" s="352"/>
      <c r="K214" s="352"/>
      <c r="L214" s="352"/>
      <c r="M214" s="352"/>
      <c r="N214" s="352"/>
      <c r="O214" s="352"/>
      <c r="P214" s="352"/>
      <c r="Q214" s="352"/>
      <c r="R214" s="352"/>
      <c r="S214" s="352"/>
      <c r="T214" s="352"/>
      <c r="U214" s="375"/>
      <c r="V214" s="434"/>
      <c r="W214" s="434"/>
      <c r="X214" s="434"/>
      <c r="Y214" s="434"/>
      <c r="Z214" s="434"/>
      <c r="AA214" s="434"/>
      <c r="AB214" s="434"/>
      <c r="AC214" s="434"/>
      <c r="AD214" s="434"/>
      <c r="AE214" s="434"/>
      <c r="AF214" s="434"/>
      <c r="AG214" s="434"/>
      <c r="AH214" s="434"/>
      <c r="AI214" s="434"/>
      <c r="AJ214" s="434"/>
    </row>
    <row r="215" spans="1:36">
      <c r="A215" s="415" t="s">
        <v>459</v>
      </c>
      <c r="B215" s="352"/>
      <c r="C215" s="352"/>
      <c r="D215" s="352"/>
      <c r="E215" s="352"/>
      <c r="F215" s="352"/>
      <c r="G215" s="352"/>
      <c r="H215" s="352"/>
      <c r="I215" s="352"/>
      <c r="J215" s="352"/>
      <c r="K215" s="352"/>
      <c r="L215" s="352"/>
      <c r="M215" s="352"/>
      <c r="N215" s="352"/>
      <c r="O215" s="352"/>
      <c r="P215" s="352"/>
      <c r="Q215" s="352"/>
      <c r="R215" s="352"/>
      <c r="S215" s="352"/>
      <c r="T215" s="352"/>
      <c r="U215" s="375"/>
      <c r="V215" s="434"/>
      <c r="W215" s="434"/>
      <c r="X215" s="434"/>
      <c r="Y215" s="434"/>
      <c r="Z215" s="434"/>
      <c r="AA215" s="434"/>
      <c r="AB215" s="434"/>
      <c r="AC215" s="434"/>
      <c r="AD215" s="434"/>
      <c r="AE215" s="434"/>
      <c r="AF215" s="434"/>
      <c r="AG215" s="434"/>
      <c r="AH215" s="434"/>
      <c r="AI215" s="434"/>
      <c r="AJ215" s="434"/>
    </row>
    <row r="216" spans="1:36">
      <c r="A216" s="415" t="s">
        <v>459</v>
      </c>
      <c r="B216" s="352"/>
      <c r="C216" s="352"/>
      <c r="D216" s="352"/>
      <c r="E216" s="352"/>
      <c r="F216" s="352"/>
      <c r="G216" s="352"/>
      <c r="H216" s="352"/>
      <c r="I216" s="352"/>
      <c r="J216" s="352"/>
      <c r="K216" s="352"/>
      <c r="L216" s="352"/>
      <c r="M216" s="352"/>
      <c r="N216" s="352"/>
      <c r="O216" s="352"/>
      <c r="P216" s="352"/>
      <c r="Q216" s="352"/>
      <c r="R216" s="352"/>
      <c r="S216" s="352"/>
      <c r="T216" s="352"/>
      <c r="U216" s="375"/>
      <c r="V216" s="434"/>
      <c r="W216" s="434"/>
      <c r="X216" s="434"/>
      <c r="Y216" s="434"/>
      <c r="Z216" s="434"/>
      <c r="AA216" s="434"/>
      <c r="AB216" s="434"/>
      <c r="AC216" s="434"/>
      <c r="AD216" s="434"/>
      <c r="AE216" s="434"/>
      <c r="AF216" s="434"/>
      <c r="AG216" s="434"/>
      <c r="AH216" s="434"/>
      <c r="AI216" s="434"/>
      <c r="AJ216" s="434"/>
    </row>
    <row r="217" spans="1:36">
      <c r="A217" s="415" t="s">
        <v>459</v>
      </c>
      <c r="B217" s="352"/>
      <c r="C217" s="352"/>
      <c r="D217" s="352"/>
      <c r="E217" s="352"/>
      <c r="F217" s="352"/>
      <c r="G217" s="352"/>
      <c r="H217" s="352"/>
      <c r="I217" s="352"/>
      <c r="J217" s="352"/>
      <c r="K217" s="352"/>
      <c r="L217" s="352"/>
      <c r="M217" s="352"/>
      <c r="N217" s="352"/>
      <c r="O217" s="352"/>
      <c r="P217" s="352"/>
      <c r="Q217" s="352"/>
      <c r="R217" s="352"/>
      <c r="S217" s="352"/>
      <c r="T217" s="352"/>
      <c r="U217" s="375"/>
      <c r="V217" s="434"/>
      <c r="W217" s="434"/>
      <c r="X217" s="434"/>
      <c r="Y217" s="434"/>
      <c r="Z217" s="434"/>
      <c r="AA217" s="434"/>
      <c r="AB217" s="434"/>
      <c r="AC217" s="434"/>
      <c r="AD217" s="434"/>
      <c r="AE217" s="434"/>
      <c r="AF217" s="434"/>
      <c r="AG217" s="434"/>
      <c r="AH217" s="434"/>
      <c r="AI217" s="434"/>
      <c r="AJ217" s="434"/>
    </row>
    <row r="218" spans="1:36">
      <c r="A218" s="415" t="s">
        <v>459</v>
      </c>
      <c r="B218" s="352"/>
      <c r="C218" s="352"/>
      <c r="D218" s="352"/>
      <c r="E218" s="352"/>
      <c r="F218" s="352"/>
      <c r="G218" s="352"/>
      <c r="H218" s="352"/>
      <c r="I218" s="352"/>
      <c r="J218" s="352"/>
      <c r="K218" s="352"/>
      <c r="L218" s="352"/>
      <c r="M218" s="352"/>
      <c r="N218" s="352"/>
      <c r="O218" s="352"/>
      <c r="P218" s="352"/>
      <c r="Q218" s="352"/>
      <c r="R218" s="352"/>
      <c r="S218" s="352"/>
      <c r="T218" s="352"/>
      <c r="U218" s="375"/>
      <c r="V218" s="434"/>
      <c r="W218" s="434"/>
      <c r="X218" s="434"/>
      <c r="Y218" s="434"/>
      <c r="Z218" s="434"/>
      <c r="AA218" s="434"/>
      <c r="AB218" s="434"/>
      <c r="AC218" s="434"/>
      <c r="AD218" s="434"/>
      <c r="AE218" s="434"/>
      <c r="AF218" s="434"/>
      <c r="AG218" s="434"/>
      <c r="AH218" s="434"/>
      <c r="AI218" s="434"/>
      <c r="AJ218" s="434"/>
    </row>
    <row r="219" spans="1:36" ht="30">
      <c r="A219" s="456" t="s">
        <v>528</v>
      </c>
      <c r="B219" s="369"/>
      <c r="C219" s="369"/>
      <c r="D219" s="369"/>
      <c r="E219" s="369"/>
      <c r="F219" s="369"/>
      <c r="G219" s="369"/>
      <c r="H219" s="369"/>
      <c r="I219" s="369"/>
      <c r="J219" s="369"/>
      <c r="K219" s="369"/>
      <c r="L219" s="369"/>
      <c r="M219" s="369"/>
      <c r="N219" s="369"/>
      <c r="O219" s="369"/>
      <c r="P219" s="369"/>
      <c r="Q219" s="369"/>
      <c r="R219" s="369"/>
      <c r="S219" s="369"/>
      <c r="T219" s="369"/>
      <c r="U219" s="376"/>
      <c r="V219" s="434"/>
      <c r="W219" s="434"/>
      <c r="X219" s="434"/>
      <c r="Y219" s="434"/>
      <c r="Z219" s="434"/>
      <c r="AA219" s="434"/>
      <c r="AB219" s="434"/>
      <c r="AC219" s="434"/>
      <c r="AD219" s="434"/>
      <c r="AE219" s="434"/>
      <c r="AF219" s="434"/>
      <c r="AG219" s="434"/>
      <c r="AH219" s="434"/>
      <c r="AI219" s="434"/>
      <c r="AJ219" s="434"/>
    </row>
    <row r="220" spans="1:36" ht="30.75" thickBot="1">
      <c r="A220" s="462" t="s">
        <v>519</v>
      </c>
      <c r="B220" s="463"/>
      <c r="C220" s="364"/>
      <c r="D220" s="364"/>
      <c r="E220" s="364"/>
      <c r="F220" s="364"/>
      <c r="G220" s="364"/>
      <c r="H220" s="364"/>
      <c r="I220" s="364"/>
      <c r="J220" s="364"/>
      <c r="K220" s="364"/>
      <c r="L220" s="364"/>
      <c r="M220" s="364"/>
      <c r="N220" s="364"/>
      <c r="O220" s="364"/>
      <c r="P220" s="364"/>
      <c r="Q220" s="364"/>
      <c r="R220" s="364"/>
      <c r="S220" s="364"/>
      <c r="T220" s="364"/>
      <c r="U220" s="364"/>
      <c r="V220" s="380"/>
      <c r="W220" s="380">
        <f>SUM(W6:W43)</f>
        <v>0</v>
      </c>
      <c r="X220" s="464"/>
      <c r="Y220" s="464"/>
      <c r="Z220" s="464">
        <f>SUM(Z6:Z43)</f>
        <v>0</v>
      </c>
      <c r="AA220" s="464"/>
      <c r="AB220" s="464"/>
      <c r="AC220" s="464"/>
      <c r="AD220" s="464"/>
      <c r="AE220" s="464"/>
      <c r="AF220" s="464"/>
      <c r="AG220" s="464"/>
      <c r="AH220" s="464"/>
      <c r="AI220" s="464">
        <f>SUM(AI6:AI43)</f>
        <v>0</v>
      </c>
      <c r="AJ220" s="434"/>
    </row>
  </sheetData>
  <customSheetViews>
    <customSheetView guid="{5E264256-DB90-41BF-B930-D29429E030B6}" fitToPage="1" topLeftCell="A91">
      <selection activeCell="A102" sqref="A102:A106"/>
      <pageMargins left="0.2" right="0.28999999999999998" top="0.46500000000000002" bottom="0.75" header="0.3" footer="0.3"/>
      <pageSetup paperSize="9" scale="23" orientation="landscape" r:id="rId1"/>
      <headerFooter>
        <oddHeader>&amp;L&amp;"-,Regular"&amp;11UCO Bank&amp;C&amp;"-,Regular"&amp;11DC-DR-NLS-BR Hardware Cost&amp;R&amp;"-,Regular"&amp;11OBC/HO/DIT/RFP-CBS-UPG/16/2018-19 
dated 27/07/2018</oddHeader>
      </headerFooter>
    </customSheetView>
  </customSheetViews>
  <mergeCells count="53">
    <mergeCell ref="AJ1:AJ3"/>
    <mergeCell ref="AA2:AC2"/>
    <mergeCell ref="F1:F3"/>
    <mergeCell ref="G1:G3"/>
    <mergeCell ref="H1:H3"/>
    <mergeCell ref="I1:I3"/>
    <mergeCell ref="AD2:AF2"/>
    <mergeCell ref="U2:W2"/>
    <mergeCell ref="P1:P3"/>
    <mergeCell ref="J1:J3"/>
    <mergeCell ref="K1:K3"/>
    <mergeCell ref="L1:L3"/>
    <mergeCell ref="R1:R3"/>
    <mergeCell ref="X2:Z2"/>
    <mergeCell ref="AG2:AI2"/>
    <mergeCell ref="U1:AI1"/>
    <mergeCell ref="S1:S3"/>
    <mergeCell ref="T1:T3"/>
    <mergeCell ref="A1:A3"/>
    <mergeCell ref="B1:B3"/>
    <mergeCell ref="C1:C3"/>
    <mergeCell ref="D1:D3"/>
    <mergeCell ref="Q1:Q3"/>
    <mergeCell ref="O1:O3"/>
    <mergeCell ref="E1:E3"/>
    <mergeCell ref="M1:M3"/>
    <mergeCell ref="N1:N3"/>
    <mergeCell ref="A5:AJ5"/>
    <mergeCell ref="A6:A11"/>
    <mergeCell ref="A12:A17"/>
    <mergeCell ref="A18:A23"/>
    <mergeCell ref="A83:A88"/>
    <mergeCell ref="A44:A49"/>
    <mergeCell ref="A50:A55"/>
    <mergeCell ref="A56:A61"/>
    <mergeCell ref="A24:A29"/>
    <mergeCell ref="A62:A67"/>
    <mergeCell ref="A43:AJ43"/>
    <mergeCell ref="A89:A94"/>
    <mergeCell ref="A95:A100"/>
    <mergeCell ref="A205:A210"/>
    <mergeCell ref="A101:A106"/>
    <mergeCell ref="A136:A141"/>
    <mergeCell ref="A171:A176"/>
    <mergeCell ref="A187:A192"/>
    <mergeCell ref="A193:A198"/>
    <mergeCell ref="A199:A204"/>
    <mergeCell ref="A153:A158"/>
    <mergeCell ref="A159:A164"/>
    <mergeCell ref="A165:A170"/>
    <mergeCell ref="A118:A123"/>
    <mergeCell ref="A124:A129"/>
    <mergeCell ref="A130:A135"/>
  </mergeCells>
  <pageMargins left="0.2" right="0.28999999999999998" top="0.46500000000000002" bottom="0.75" header="0.3" footer="0.3"/>
  <pageSetup paperSize="9" scale="23" fitToHeight="0" orientation="landscape" r:id="rId2"/>
  <headerFooter>
    <oddHeader>&amp;L&amp;"-,Regular"&amp;11UCO Bank&amp;C&amp;"-,Regular"&amp;11DC-DR-NLS-BR Hardware Cost</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pageSetUpPr fitToPage="1"/>
  </sheetPr>
  <dimension ref="A1:IU44"/>
  <sheetViews>
    <sheetView topLeftCell="A6" zoomScaleNormal="100" workbookViewId="0">
      <selection activeCell="C16" sqref="C16:F40"/>
    </sheetView>
  </sheetViews>
  <sheetFormatPr defaultColWidth="9.140625" defaultRowHeight="15"/>
  <cols>
    <col min="1" max="1" width="30.42578125" style="432" customWidth="1"/>
    <col min="2" max="2" width="11" style="432" customWidth="1"/>
    <col min="3" max="3" width="16.42578125" style="432" customWidth="1"/>
    <col min="4" max="4" width="17.5703125" style="432" customWidth="1"/>
    <col min="5" max="5" width="11.5703125" style="432" customWidth="1"/>
    <col min="6" max="6" width="15" style="432" customWidth="1"/>
    <col min="7" max="7" width="18.42578125" style="432" customWidth="1"/>
    <col min="8" max="8" width="10.5703125" style="432" customWidth="1"/>
    <col min="9" max="9" width="15.5703125" style="432" customWidth="1"/>
    <col min="10" max="10" width="18.42578125" style="432" customWidth="1"/>
    <col min="11" max="11" width="11.42578125" style="432" customWidth="1"/>
    <col min="12" max="18" width="15.85546875" style="432" customWidth="1"/>
    <col min="19" max="19" width="18.42578125" style="432" customWidth="1"/>
    <col min="20" max="20" width="11.42578125" style="432" customWidth="1"/>
    <col min="21" max="21" width="15.5703125" style="432" customWidth="1"/>
    <col min="22" max="22" width="17.85546875" style="432" customWidth="1"/>
    <col min="23" max="23" width="21.140625" style="432" customWidth="1"/>
    <col min="24" max="16384" width="9.140625" style="432"/>
  </cols>
  <sheetData>
    <row r="1" spans="1:51" ht="14.45" customHeight="1">
      <c r="A1" s="561" t="s">
        <v>71</v>
      </c>
      <c r="B1" s="563"/>
      <c r="C1" s="563"/>
      <c r="D1" s="564"/>
      <c r="E1" s="565" t="s">
        <v>342</v>
      </c>
      <c r="F1" s="566"/>
      <c r="G1" s="465"/>
      <c r="H1" s="465"/>
      <c r="I1" s="465"/>
      <c r="J1" s="465"/>
      <c r="K1" s="465"/>
      <c r="L1" s="465"/>
      <c r="M1" s="465"/>
      <c r="N1" s="465"/>
      <c r="O1" s="465"/>
      <c r="P1" s="465"/>
      <c r="Q1" s="465"/>
      <c r="R1" s="465"/>
      <c r="S1" s="465"/>
      <c r="T1" s="465"/>
      <c r="U1" s="465"/>
      <c r="V1" s="465"/>
    </row>
    <row r="2" spans="1:51" ht="45">
      <c r="A2" s="562"/>
      <c r="B2" s="439" t="s">
        <v>447</v>
      </c>
      <c r="C2" s="439" t="s">
        <v>449</v>
      </c>
      <c r="D2" s="439" t="s">
        <v>448</v>
      </c>
      <c r="E2" s="567"/>
      <c r="F2" s="568"/>
      <c r="G2" s="465"/>
      <c r="H2" s="465"/>
      <c r="I2" s="465"/>
      <c r="J2" s="465"/>
      <c r="K2" s="465"/>
      <c r="L2" s="465"/>
      <c r="M2" s="465"/>
      <c r="N2" s="465"/>
      <c r="O2" s="465"/>
      <c r="P2" s="465"/>
      <c r="Q2" s="465"/>
      <c r="R2" s="465"/>
      <c r="S2" s="465"/>
      <c r="T2" s="465"/>
      <c r="U2" s="465"/>
      <c r="V2" s="465"/>
      <c r="W2" s="465"/>
      <c r="X2" s="465"/>
      <c r="Y2" s="465"/>
      <c r="Z2" s="465"/>
      <c r="AA2" s="465"/>
      <c r="AB2" s="465"/>
      <c r="AC2" s="465"/>
      <c r="AD2" s="465"/>
      <c r="AE2" s="465"/>
      <c r="AF2" s="465"/>
      <c r="AG2" s="465"/>
      <c r="AH2" s="465"/>
      <c r="AI2" s="465"/>
      <c r="AJ2" s="465"/>
      <c r="AK2" s="465"/>
      <c r="AL2" s="465"/>
      <c r="AM2" s="465"/>
      <c r="AN2" s="465"/>
      <c r="AO2" s="465"/>
      <c r="AP2" s="465"/>
      <c r="AQ2" s="465"/>
      <c r="AR2" s="465"/>
      <c r="AS2" s="465"/>
      <c r="AT2" s="465"/>
      <c r="AU2" s="465"/>
      <c r="AV2" s="465"/>
      <c r="AW2" s="465"/>
      <c r="AX2" s="465"/>
      <c r="AY2" s="465"/>
    </row>
    <row r="3" spans="1:51">
      <c r="A3" s="453" t="s">
        <v>392</v>
      </c>
      <c r="B3" s="442"/>
      <c r="C3" s="442"/>
      <c r="D3" s="442"/>
      <c r="E3" s="442"/>
      <c r="F3" s="442"/>
      <c r="G3" s="465"/>
      <c r="H3" s="465"/>
      <c r="I3" s="465"/>
      <c r="J3" s="465"/>
      <c r="K3" s="465"/>
      <c r="L3" s="465"/>
      <c r="M3" s="465"/>
      <c r="N3" s="465"/>
      <c r="O3" s="465"/>
      <c r="P3" s="465"/>
      <c r="Q3" s="465"/>
      <c r="R3" s="465"/>
      <c r="S3" s="465"/>
      <c r="T3" s="465"/>
      <c r="U3" s="465"/>
      <c r="V3" s="465"/>
      <c r="W3" s="465"/>
      <c r="X3" s="465"/>
      <c r="Y3" s="465"/>
      <c r="Z3" s="465"/>
      <c r="AA3" s="465"/>
      <c r="AB3" s="465"/>
      <c r="AC3" s="465"/>
      <c r="AD3" s="465"/>
      <c r="AE3" s="465"/>
      <c r="AF3" s="465"/>
      <c r="AG3" s="465"/>
      <c r="AH3" s="465"/>
      <c r="AI3" s="465"/>
      <c r="AJ3" s="465"/>
      <c r="AK3" s="465"/>
      <c r="AL3" s="465"/>
      <c r="AM3" s="465"/>
      <c r="AN3" s="465"/>
      <c r="AO3" s="465"/>
      <c r="AP3" s="465"/>
      <c r="AQ3" s="465"/>
      <c r="AR3" s="465"/>
      <c r="AS3" s="465"/>
      <c r="AT3" s="465"/>
      <c r="AU3" s="465"/>
      <c r="AV3" s="465"/>
      <c r="AW3" s="465"/>
      <c r="AX3" s="465"/>
      <c r="AY3" s="465"/>
    </row>
    <row r="4" spans="1:51">
      <c r="A4" s="426" t="s">
        <v>475</v>
      </c>
      <c r="B4" s="384"/>
      <c r="C4" s="434"/>
      <c r="D4" s="434"/>
      <c r="E4" s="434"/>
      <c r="F4" s="434"/>
      <c r="G4" s="465"/>
      <c r="H4" s="465"/>
      <c r="I4" s="465"/>
      <c r="J4" s="465"/>
      <c r="K4" s="465"/>
      <c r="L4" s="465"/>
      <c r="M4" s="465"/>
      <c r="N4" s="465"/>
      <c r="O4" s="465"/>
      <c r="P4" s="465"/>
      <c r="Q4" s="465"/>
      <c r="R4" s="465"/>
      <c r="S4" s="465"/>
      <c r="T4" s="465"/>
      <c r="U4" s="465"/>
      <c r="V4" s="465"/>
      <c r="W4" s="465"/>
      <c r="X4" s="465"/>
      <c r="Y4" s="465"/>
      <c r="Z4" s="465"/>
      <c r="AA4" s="465"/>
      <c r="AB4" s="465"/>
      <c r="AC4" s="465"/>
      <c r="AD4" s="465"/>
      <c r="AE4" s="465"/>
      <c r="AF4" s="465"/>
      <c r="AG4" s="465"/>
      <c r="AH4" s="465"/>
      <c r="AI4" s="465"/>
      <c r="AJ4" s="465"/>
      <c r="AK4" s="465"/>
      <c r="AL4" s="465"/>
      <c r="AM4" s="465"/>
      <c r="AN4" s="465"/>
      <c r="AO4" s="465"/>
      <c r="AP4" s="465"/>
      <c r="AQ4" s="465"/>
      <c r="AR4" s="465"/>
      <c r="AS4" s="465"/>
      <c r="AT4" s="465"/>
      <c r="AU4" s="465"/>
      <c r="AV4" s="465"/>
      <c r="AW4" s="465"/>
      <c r="AX4" s="465"/>
      <c r="AY4" s="465"/>
    </row>
    <row r="5" spans="1:51">
      <c r="A5" s="426" t="s">
        <v>476</v>
      </c>
      <c r="B5" s="384"/>
      <c r="C5" s="434"/>
      <c r="D5" s="434"/>
      <c r="E5" s="434"/>
      <c r="F5" s="434"/>
      <c r="G5" s="465"/>
      <c r="H5" s="465"/>
      <c r="I5" s="465"/>
      <c r="J5" s="465"/>
      <c r="K5" s="465"/>
      <c r="L5" s="465"/>
      <c r="M5" s="465"/>
      <c r="N5" s="465"/>
      <c r="O5" s="465"/>
      <c r="P5" s="465"/>
      <c r="Q5" s="465"/>
      <c r="R5" s="465"/>
      <c r="S5" s="465"/>
      <c r="T5" s="465"/>
      <c r="U5" s="465"/>
      <c r="V5" s="465"/>
      <c r="W5" s="465"/>
      <c r="X5" s="465"/>
      <c r="Y5" s="465"/>
      <c r="Z5" s="465"/>
      <c r="AA5" s="465"/>
      <c r="AB5" s="465"/>
      <c r="AC5" s="465"/>
      <c r="AD5" s="465"/>
      <c r="AE5" s="465"/>
      <c r="AF5" s="465"/>
      <c r="AG5" s="465"/>
      <c r="AH5" s="465"/>
      <c r="AI5" s="465"/>
      <c r="AJ5" s="465"/>
      <c r="AK5" s="465"/>
      <c r="AL5" s="465"/>
      <c r="AM5" s="465"/>
      <c r="AN5" s="465"/>
      <c r="AO5" s="465"/>
      <c r="AP5" s="465"/>
      <c r="AQ5" s="465"/>
      <c r="AR5" s="465"/>
      <c r="AS5" s="465"/>
      <c r="AT5" s="465"/>
      <c r="AU5" s="465"/>
      <c r="AV5" s="465"/>
      <c r="AW5" s="465"/>
      <c r="AX5" s="465"/>
      <c r="AY5" s="465"/>
    </row>
    <row r="6" spans="1:51">
      <c r="A6" s="426" t="s">
        <v>477</v>
      </c>
      <c r="B6" s="384"/>
      <c r="C6" s="434"/>
      <c r="D6" s="434"/>
      <c r="E6" s="434"/>
      <c r="F6" s="434"/>
      <c r="G6" s="465"/>
      <c r="H6" s="465"/>
      <c r="I6" s="465"/>
      <c r="J6" s="465"/>
      <c r="K6" s="465"/>
      <c r="L6" s="465"/>
      <c r="M6" s="465"/>
      <c r="N6" s="465"/>
      <c r="O6" s="465"/>
      <c r="P6" s="465"/>
      <c r="Q6" s="465"/>
      <c r="R6" s="465"/>
      <c r="S6" s="465"/>
      <c r="T6" s="465"/>
      <c r="U6" s="465"/>
      <c r="V6" s="465"/>
    </row>
    <row r="7" spans="1:51">
      <c r="A7" s="414" t="s">
        <v>466</v>
      </c>
      <c r="B7" s="384"/>
      <c r="C7" s="434"/>
      <c r="D7" s="434"/>
      <c r="E7" s="434"/>
      <c r="F7" s="434"/>
      <c r="G7" s="465"/>
      <c r="H7" s="465"/>
      <c r="I7" s="465"/>
      <c r="J7" s="465"/>
      <c r="K7" s="465"/>
      <c r="L7" s="465"/>
      <c r="M7" s="465"/>
      <c r="N7" s="465"/>
      <c r="O7" s="465"/>
      <c r="P7" s="465"/>
      <c r="Q7" s="465"/>
      <c r="R7" s="465"/>
      <c r="S7" s="465"/>
      <c r="T7" s="465"/>
      <c r="U7" s="465"/>
      <c r="V7" s="465"/>
    </row>
    <row r="8" spans="1:51">
      <c r="A8" s="415" t="s">
        <v>482</v>
      </c>
      <c r="B8" s="384"/>
      <c r="C8" s="434"/>
      <c r="D8" s="434"/>
      <c r="E8" s="434"/>
      <c r="F8" s="434"/>
      <c r="G8" s="465"/>
      <c r="H8" s="465"/>
      <c r="I8" s="465"/>
      <c r="J8" s="465"/>
      <c r="K8" s="465"/>
      <c r="L8" s="465"/>
      <c r="M8" s="465"/>
      <c r="N8" s="465"/>
      <c r="O8" s="465"/>
      <c r="P8" s="465"/>
      <c r="Q8" s="465"/>
      <c r="R8" s="465"/>
      <c r="S8" s="465"/>
      <c r="T8" s="465"/>
      <c r="U8" s="465"/>
      <c r="V8" s="465"/>
    </row>
    <row r="9" spans="1:51">
      <c r="A9" s="414" t="s">
        <v>541</v>
      </c>
      <c r="B9" s="384"/>
      <c r="C9" s="434"/>
      <c r="D9" s="434"/>
      <c r="E9" s="434"/>
      <c r="F9" s="434"/>
      <c r="G9" s="465"/>
      <c r="H9" s="465"/>
      <c r="I9" s="465"/>
      <c r="J9" s="465"/>
      <c r="K9" s="465"/>
      <c r="L9" s="465"/>
      <c r="M9" s="465"/>
      <c r="N9" s="465"/>
      <c r="O9" s="465"/>
      <c r="P9" s="465"/>
      <c r="Q9" s="465"/>
      <c r="R9" s="465"/>
      <c r="S9" s="465"/>
      <c r="T9" s="465"/>
      <c r="U9" s="465"/>
      <c r="V9" s="465"/>
    </row>
    <row r="10" spans="1:51">
      <c r="A10" s="415" t="s">
        <v>534</v>
      </c>
      <c r="B10" s="384"/>
      <c r="C10" s="434"/>
      <c r="D10" s="434"/>
      <c r="E10" s="434"/>
      <c r="F10" s="434"/>
      <c r="G10" s="465"/>
      <c r="H10" s="465"/>
      <c r="I10" s="465"/>
      <c r="J10" s="465"/>
      <c r="K10" s="465"/>
      <c r="L10" s="465"/>
      <c r="M10" s="465"/>
      <c r="N10" s="465"/>
      <c r="O10" s="465"/>
      <c r="P10" s="465"/>
      <c r="Q10" s="465"/>
      <c r="R10" s="465"/>
      <c r="S10" s="465"/>
      <c r="T10" s="465"/>
      <c r="U10" s="465"/>
      <c r="V10" s="465"/>
    </row>
    <row r="11" spans="1:51">
      <c r="A11" s="415" t="s">
        <v>542</v>
      </c>
      <c r="B11" s="384"/>
      <c r="C11" s="434"/>
      <c r="D11" s="434"/>
      <c r="E11" s="434"/>
      <c r="F11" s="434"/>
      <c r="G11" s="465"/>
      <c r="H11" s="465"/>
      <c r="I11" s="465"/>
      <c r="J11" s="465"/>
      <c r="K11" s="465"/>
      <c r="L11" s="465"/>
      <c r="M11" s="465"/>
      <c r="N11" s="465"/>
      <c r="O11" s="465"/>
      <c r="P11" s="465"/>
      <c r="Q11" s="465"/>
      <c r="R11" s="465"/>
      <c r="S11" s="465"/>
      <c r="T11" s="465"/>
      <c r="U11" s="465"/>
      <c r="V11" s="465"/>
    </row>
    <row r="12" spans="1:51">
      <c r="A12" s="415" t="s">
        <v>459</v>
      </c>
      <c r="B12" s="384"/>
      <c r="C12" s="434"/>
      <c r="D12" s="434"/>
      <c r="E12" s="434"/>
      <c r="F12" s="434"/>
      <c r="G12" s="465"/>
      <c r="H12" s="465"/>
      <c r="I12" s="465"/>
      <c r="J12" s="465"/>
      <c r="K12" s="465"/>
      <c r="L12" s="465"/>
      <c r="M12" s="465"/>
      <c r="N12" s="465"/>
      <c r="O12" s="465"/>
      <c r="P12" s="465"/>
      <c r="Q12" s="465"/>
      <c r="R12" s="465"/>
      <c r="S12" s="465"/>
      <c r="T12" s="465"/>
      <c r="U12" s="465"/>
      <c r="V12" s="465"/>
    </row>
    <row r="13" spans="1:51">
      <c r="A13" s="415" t="s">
        <v>459</v>
      </c>
      <c r="B13" s="384"/>
      <c r="C13" s="434"/>
      <c r="D13" s="434"/>
      <c r="E13" s="434"/>
      <c r="F13" s="434"/>
      <c r="G13" s="465"/>
      <c r="H13" s="465"/>
      <c r="I13" s="465"/>
      <c r="J13" s="465"/>
      <c r="K13" s="465"/>
      <c r="L13" s="465"/>
      <c r="M13" s="465"/>
      <c r="N13" s="465"/>
      <c r="O13" s="465"/>
      <c r="P13" s="465"/>
      <c r="Q13" s="465"/>
      <c r="R13" s="465"/>
      <c r="S13" s="465"/>
      <c r="T13" s="465"/>
      <c r="U13" s="465"/>
      <c r="V13" s="465"/>
    </row>
    <row r="14" spans="1:51">
      <c r="A14" s="415" t="s">
        <v>459</v>
      </c>
      <c r="B14" s="384"/>
      <c r="C14" s="434"/>
      <c r="D14" s="434"/>
      <c r="E14" s="434"/>
      <c r="F14" s="434"/>
      <c r="G14" s="465"/>
      <c r="H14" s="465"/>
      <c r="I14" s="465"/>
      <c r="J14" s="465"/>
      <c r="K14" s="465"/>
      <c r="L14" s="465"/>
      <c r="M14" s="465"/>
      <c r="N14" s="465"/>
      <c r="O14" s="465"/>
      <c r="P14" s="465"/>
      <c r="Q14" s="465"/>
      <c r="R14" s="465"/>
      <c r="S14" s="465"/>
      <c r="T14" s="465"/>
      <c r="U14" s="465"/>
      <c r="V14" s="465"/>
    </row>
    <row r="15" spans="1:51">
      <c r="A15" s="453" t="s">
        <v>434</v>
      </c>
      <c r="B15" s="372"/>
      <c r="C15" s="372"/>
      <c r="D15" s="372"/>
      <c r="E15" s="372"/>
      <c r="F15" s="372"/>
      <c r="G15" s="465"/>
      <c r="H15" s="465"/>
      <c r="I15" s="465"/>
      <c r="J15" s="465"/>
      <c r="K15" s="465"/>
      <c r="L15" s="465"/>
      <c r="M15" s="465"/>
      <c r="N15" s="465"/>
      <c r="O15" s="465"/>
      <c r="P15" s="465"/>
      <c r="Q15" s="465"/>
      <c r="R15" s="465"/>
      <c r="S15" s="465"/>
      <c r="T15" s="465"/>
      <c r="U15" s="465"/>
      <c r="V15" s="465"/>
    </row>
    <row r="16" spans="1:51">
      <c r="A16" s="426" t="s">
        <v>475</v>
      </c>
      <c r="B16" s="384"/>
      <c r="C16" s="434"/>
      <c r="D16" s="434"/>
      <c r="E16" s="434"/>
      <c r="F16" s="434"/>
      <c r="G16" s="465"/>
      <c r="H16" s="465"/>
      <c r="I16" s="465"/>
      <c r="J16" s="465"/>
      <c r="K16" s="465"/>
      <c r="L16" s="465"/>
      <c r="M16" s="465"/>
      <c r="N16" s="465"/>
      <c r="O16" s="465"/>
      <c r="P16" s="465"/>
      <c r="Q16" s="465"/>
      <c r="R16" s="465"/>
      <c r="S16" s="465"/>
      <c r="T16" s="465"/>
      <c r="U16" s="465"/>
      <c r="V16" s="465"/>
    </row>
    <row r="17" spans="1:22">
      <c r="A17" s="426" t="s">
        <v>476</v>
      </c>
      <c r="B17" s="384"/>
      <c r="C17" s="434"/>
      <c r="D17" s="434"/>
      <c r="E17" s="434"/>
      <c r="F17" s="434"/>
      <c r="G17" s="465"/>
      <c r="H17" s="465"/>
      <c r="I17" s="465"/>
      <c r="J17" s="465"/>
      <c r="K17" s="465"/>
      <c r="L17" s="465"/>
      <c r="M17" s="465"/>
      <c r="N17" s="465"/>
      <c r="O17" s="465"/>
      <c r="P17" s="465"/>
      <c r="Q17" s="465"/>
      <c r="R17" s="465"/>
      <c r="S17" s="465"/>
      <c r="T17" s="465"/>
      <c r="U17" s="465"/>
      <c r="V17" s="465"/>
    </row>
    <row r="18" spans="1:22">
      <c r="A18" s="426" t="s">
        <v>477</v>
      </c>
      <c r="B18" s="384"/>
      <c r="C18" s="434"/>
      <c r="D18" s="434"/>
      <c r="E18" s="434"/>
      <c r="F18" s="434"/>
      <c r="G18" s="465"/>
      <c r="H18" s="465"/>
      <c r="I18" s="465"/>
      <c r="J18" s="465"/>
      <c r="K18" s="465"/>
      <c r="L18" s="465"/>
      <c r="M18" s="465"/>
      <c r="N18" s="465"/>
      <c r="O18" s="465"/>
      <c r="P18" s="465"/>
      <c r="Q18" s="465"/>
      <c r="R18" s="465"/>
      <c r="S18" s="465"/>
      <c r="T18" s="465"/>
      <c r="U18" s="465"/>
      <c r="V18" s="465"/>
    </row>
    <row r="19" spans="1:22">
      <c r="A19" s="414" t="s">
        <v>466</v>
      </c>
      <c r="B19" s="384"/>
      <c r="C19" s="434"/>
      <c r="D19" s="434"/>
      <c r="E19" s="434"/>
      <c r="F19" s="434"/>
      <c r="G19" s="465"/>
      <c r="H19" s="465"/>
      <c r="I19" s="465"/>
      <c r="J19" s="465"/>
      <c r="K19" s="465"/>
      <c r="L19" s="465"/>
      <c r="M19" s="465"/>
      <c r="N19" s="465"/>
      <c r="O19" s="465"/>
      <c r="P19" s="465"/>
      <c r="Q19" s="465"/>
      <c r="R19" s="465"/>
      <c r="S19" s="465"/>
      <c r="T19" s="465"/>
      <c r="U19" s="465"/>
      <c r="V19" s="465"/>
    </row>
    <row r="20" spans="1:22">
      <c r="A20" s="414" t="s">
        <v>541</v>
      </c>
      <c r="B20" s="384"/>
      <c r="C20" s="434"/>
      <c r="D20" s="434"/>
      <c r="E20" s="434"/>
      <c r="F20" s="434"/>
      <c r="G20" s="465"/>
      <c r="H20" s="465"/>
      <c r="I20" s="465"/>
      <c r="J20" s="465"/>
      <c r="K20" s="465"/>
      <c r="L20" s="465"/>
      <c r="M20" s="465"/>
      <c r="N20" s="465"/>
      <c r="O20" s="465"/>
      <c r="P20" s="465"/>
      <c r="Q20" s="465"/>
      <c r="R20" s="465"/>
      <c r="S20" s="465"/>
      <c r="T20" s="465"/>
      <c r="U20" s="465"/>
      <c r="V20" s="465"/>
    </row>
    <row r="21" spans="1:22">
      <c r="A21" s="415" t="s">
        <v>534</v>
      </c>
      <c r="B21" s="384"/>
      <c r="C21" s="434"/>
      <c r="D21" s="434"/>
      <c r="E21" s="434"/>
      <c r="F21" s="434"/>
      <c r="G21" s="465"/>
      <c r="H21" s="465"/>
      <c r="I21" s="465"/>
      <c r="J21" s="465"/>
      <c r="K21" s="465"/>
      <c r="L21" s="465"/>
      <c r="M21" s="465"/>
      <c r="N21" s="465"/>
      <c r="O21" s="465"/>
      <c r="P21" s="465"/>
      <c r="Q21" s="465"/>
      <c r="R21" s="465"/>
      <c r="S21" s="465"/>
      <c r="T21" s="465"/>
      <c r="U21" s="465"/>
      <c r="V21" s="465"/>
    </row>
    <row r="22" spans="1:22">
      <c r="A22" s="415" t="s">
        <v>542</v>
      </c>
      <c r="B22" s="384"/>
      <c r="C22" s="434"/>
      <c r="D22" s="434"/>
      <c r="E22" s="434"/>
      <c r="F22" s="434"/>
      <c r="G22" s="465"/>
      <c r="H22" s="465"/>
      <c r="I22" s="465"/>
      <c r="J22" s="465"/>
      <c r="K22" s="465"/>
      <c r="L22" s="465"/>
      <c r="M22" s="465"/>
      <c r="N22" s="465"/>
      <c r="O22" s="465"/>
      <c r="P22" s="465"/>
      <c r="Q22" s="465"/>
      <c r="R22" s="465"/>
      <c r="S22" s="465"/>
      <c r="T22" s="465"/>
      <c r="U22" s="465"/>
      <c r="V22" s="465"/>
    </row>
    <row r="23" spans="1:22">
      <c r="A23" s="415" t="s">
        <v>459</v>
      </c>
      <c r="B23" s="384"/>
      <c r="C23" s="434"/>
      <c r="D23" s="434"/>
      <c r="E23" s="434"/>
      <c r="F23" s="434"/>
      <c r="G23" s="465"/>
      <c r="H23" s="465"/>
      <c r="I23" s="465"/>
      <c r="J23" s="465"/>
      <c r="K23" s="465"/>
      <c r="L23" s="465"/>
      <c r="M23" s="465"/>
      <c r="N23" s="465"/>
      <c r="O23" s="465"/>
      <c r="P23" s="465"/>
      <c r="Q23" s="465"/>
      <c r="R23" s="465"/>
      <c r="S23" s="465"/>
      <c r="T23" s="465"/>
      <c r="U23" s="465"/>
      <c r="V23" s="465"/>
    </row>
    <row r="24" spans="1:22">
      <c r="A24" s="415" t="s">
        <v>459</v>
      </c>
      <c r="B24" s="384"/>
      <c r="C24" s="434"/>
      <c r="D24" s="434"/>
      <c r="E24" s="434"/>
      <c r="F24" s="434"/>
      <c r="G24" s="465"/>
      <c r="H24" s="465"/>
      <c r="I24" s="465"/>
      <c r="J24" s="465"/>
      <c r="K24" s="465"/>
      <c r="L24" s="465"/>
      <c r="M24" s="465"/>
      <c r="N24" s="465"/>
      <c r="O24" s="465"/>
      <c r="P24" s="465"/>
      <c r="Q24" s="465"/>
      <c r="R24" s="465"/>
      <c r="S24" s="465"/>
      <c r="T24" s="465"/>
      <c r="U24" s="465"/>
      <c r="V24" s="465"/>
    </row>
    <row r="25" spans="1:22">
      <c r="A25" s="415" t="s">
        <v>459</v>
      </c>
      <c r="B25" s="384"/>
      <c r="C25" s="434"/>
      <c r="D25" s="434"/>
      <c r="E25" s="434"/>
      <c r="F25" s="434"/>
      <c r="G25" s="465"/>
      <c r="H25" s="465"/>
      <c r="I25" s="465"/>
      <c r="J25" s="465"/>
      <c r="K25" s="465"/>
      <c r="L25" s="465"/>
      <c r="M25" s="465"/>
      <c r="N25" s="465"/>
      <c r="O25" s="465"/>
      <c r="P25" s="465"/>
      <c r="Q25" s="465"/>
      <c r="R25" s="465"/>
      <c r="S25" s="465"/>
      <c r="T25" s="465"/>
      <c r="U25" s="465"/>
      <c r="V25" s="465"/>
    </row>
    <row r="26" spans="1:22">
      <c r="A26" s="415" t="s">
        <v>459</v>
      </c>
      <c r="B26" s="384"/>
      <c r="C26" s="434"/>
      <c r="D26" s="434"/>
      <c r="E26" s="434"/>
      <c r="F26" s="434"/>
      <c r="G26" s="465"/>
      <c r="H26" s="465"/>
      <c r="I26" s="465"/>
      <c r="J26" s="465"/>
      <c r="K26" s="465"/>
      <c r="L26" s="465"/>
      <c r="M26" s="465"/>
      <c r="N26" s="465"/>
      <c r="O26" s="465"/>
      <c r="P26" s="465"/>
      <c r="Q26" s="465"/>
      <c r="R26" s="465"/>
      <c r="S26" s="465"/>
      <c r="T26" s="465"/>
      <c r="U26" s="465"/>
      <c r="V26" s="465"/>
    </row>
    <row r="27" spans="1:22">
      <c r="A27" s="415" t="s">
        <v>459</v>
      </c>
      <c r="B27" s="384"/>
      <c r="C27" s="434"/>
      <c r="D27" s="434"/>
      <c r="E27" s="434"/>
      <c r="F27" s="434"/>
      <c r="G27" s="465"/>
      <c r="H27" s="465"/>
      <c r="I27" s="465"/>
      <c r="J27" s="465"/>
      <c r="K27" s="465"/>
      <c r="L27" s="465"/>
      <c r="M27" s="465"/>
      <c r="N27" s="465"/>
      <c r="O27" s="465"/>
      <c r="P27" s="465"/>
      <c r="Q27" s="465"/>
      <c r="R27" s="465"/>
      <c r="S27" s="465"/>
      <c r="T27" s="465"/>
      <c r="U27" s="465"/>
      <c r="V27" s="465"/>
    </row>
    <row r="28" spans="1:22">
      <c r="A28" s="415" t="s">
        <v>459</v>
      </c>
      <c r="B28" s="384"/>
      <c r="C28" s="434"/>
      <c r="D28" s="434"/>
      <c r="E28" s="434"/>
      <c r="F28" s="434"/>
      <c r="G28" s="465"/>
      <c r="H28" s="465"/>
      <c r="I28" s="465"/>
      <c r="J28" s="465"/>
      <c r="K28" s="465"/>
      <c r="L28" s="465"/>
      <c r="M28" s="465"/>
      <c r="N28" s="465"/>
      <c r="O28" s="465"/>
      <c r="P28" s="465"/>
      <c r="Q28" s="465"/>
      <c r="R28" s="465"/>
      <c r="S28" s="465"/>
      <c r="T28" s="465"/>
      <c r="U28" s="465"/>
      <c r="V28" s="465"/>
    </row>
    <row r="29" spans="1:22">
      <c r="A29" s="453" t="s">
        <v>529</v>
      </c>
      <c r="B29" s="372"/>
      <c r="C29" s="434"/>
      <c r="D29" s="434"/>
      <c r="E29" s="434"/>
      <c r="F29" s="434"/>
      <c r="G29" s="465"/>
      <c r="H29" s="465"/>
      <c r="I29" s="465"/>
      <c r="J29" s="465"/>
      <c r="K29" s="465"/>
      <c r="L29" s="465"/>
      <c r="M29" s="465"/>
      <c r="N29" s="465"/>
      <c r="O29" s="465"/>
      <c r="P29" s="465"/>
      <c r="Q29" s="465"/>
      <c r="R29" s="465"/>
      <c r="S29" s="465"/>
      <c r="T29" s="465"/>
      <c r="U29" s="465"/>
      <c r="V29" s="465"/>
    </row>
    <row r="30" spans="1:22">
      <c r="A30" s="426" t="s">
        <v>475</v>
      </c>
      <c r="B30" s="384"/>
      <c r="C30" s="434"/>
      <c r="D30" s="434"/>
      <c r="E30" s="434"/>
      <c r="F30" s="434"/>
      <c r="G30" s="465"/>
      <c r="H30" s="465"/>
      <c r="I30" s="465"/>
      <c r="J30" s="465"/>
      <c r="K30" s="465"/>
      <c r="L30" s="465"/>
      <c r="M30" s="465"/>
      <c r="N30" s="465"/>
      <c r="O30" s="465"/>
      <c r="P30" s="465"/>
      <c r="Q30" s="465"/>
      <c r="R30" s="465"/>
      <c r="S30" s="465"/>
      <c r="T30" s="465"/>
      <c r="U30" s="465"/>
      <c r="V30" s="465"/>
    </row>
    <row r="31" spans="1:22">
      <c r="A31" s="426" t="s">
        <v>476</v>
      </c>
      <c r="B31" s="384"/>
      <c r="C31" s="434"/>
      <c r="D31" s="434"/>
      <c r="E31" s="434"/>
      <c r="F31" s="434"/>
      <c r="G31" s="465"/>
      <c r="H31" s="465"/>
      <c r="I31" s="465"/>
      <c r="J31" s="465"/>
      <c r="K31" s="465"/>
      <c r="L31" s="465"/>
      <c r="M31" s="465"/>
      <c r="N31" s="465"/>
      <c r="O31" s="465"/>
      <c r="P31" s="465"/>
      <c r="Q31" s="465"/>
      <c r="R31" s="465"/>
      <c r="S31" s="465"/>
      <c r="T31" s="465"/>
      <c r="U31" s="465"/>
      <c r="V31" s="465"/>
    </row>
    <row r="32" spans="1:22">
      <c r="A32" s="426" t="s">
        <v>477</v>
      </c>
      <c r="B32" s="405"/>
      <c r="C32" s="434"/>
      <c r="D32" s="434"/>
      <c r="E32" s="434"/>
      <c r="F32" s="434"/>
      <c r="G32" s="465"/>
      <c r="H32" s="465"/>
      <c r="I32" s="465"/>
      <c r="J32" s="465"/>
      <c r="K32" s="465"/>
      <c r="L32" s="465"/>
      <c r="M32" s="465"/>
      <c r="N32" s="465"/>
      <c r="O32" s="465"/>
      <c r="P32" s="465"/>
      <c r="Q32" s="465"/>
      <c r="R32" s="465"/>
      <c r="S32" s="465"/>
      <c r="T32" s="465"/>
      <c r="U32" s="465"/>
      <c r="V32" s="465"/>
    </row>
    <row r="33" spans="1:255">
      <c r="A33" s="414" t="s">
        <v>541</v>
      </c>
      <c r="B33" s="405"/>
      <c r="C33" s="434"/>
      <c r="D33" s="434"/>
      <c r="E33" s="434"/>
      <c r="F33" s="434"/>
      <c r="G33" s="465"/>
      <c r="H33" s="465"/>
      <c r="I33" s="465"/>
      <c r="J33" s="465"/>
      <c r="K33" s="465"/>
      <c r="L33" s="465"/>
      <c r="M33" s="465"/>
      <c r="N33" s="465"/>
      <c r="O33" s="465"/>
      <c r="P33" s="465"/>
      <c r="Q33" s="465"/>
      <c r="R33" s="465"/>
      <c r="S33" s="465"/>
      <c r="T33" s="465"/>
      <c r="U33" s="465"/>
      <c r="V33" s="465"/>
    </row>
    <row r="34" spans="1:255">
      <c r="A34" s="415" t="s">
        <v>534</v>
      </c>
      <c r="B34" s="405"/>
      <c r="C34" s="434"/>
      <c r="D34" s="434"/>
      <c r="E34" s="434"/>
      <c r="F34" s="434"/>
      <c r="G34" s="465"/>
      <c r="H34" s="465"/>
      <c r="I34" s="465"/>
      <c r="J34" s="465"/>
      <c r="K34" s="465"/>
      <c r="L34" s="465"/>
      <c r="M34" s="465"/>
      <c r="N34" s="465"/>
      <c r="O34" s="465"/>
      <c r="P34" s="465"/>
      <c r="Q34" s="465"/>
      <c r="R34" s="465"/>
      <c r="S34" s="465"/>
      <c r="T34" s="465"/>
      <c r="U34" s="465"/>
      <c r="V34" s="465"/>
    </row>
    <row r="35" spans="1:255">
      <c r="A35" s="415" t="s">
        <v>542</v>
      </c>
      <c r="B35" s="405"/>
      <c r="C35" s="434"/>
      <c r="D35" s="434"/>
      <c r="E35" s="434"/>
      <c r="F35" s="434"/>
      <c r="G35" s="465"/>
      <c r="H35" s="465"/>
      <c r="I35" s="465"/>
      <c r="J35" s="465"/>
      <c r="K35" s="465"/>
      <c r="L35" s="465"/>
      <c r="M35" s="465"/>
      <c r="N35" s="465"/>
      <c r="O35" s="465"/>
      <c r="P35" s="465"/>
      <c r="Q35" s="465"/>
      <c r="R35" s="465"/>
      <c r="S35" s="465"/>
      <c r="T35" s="465"/>
      <c r="U35" s="465"/>
      <c r="V35" s="465"/>
    </row>
    <row r="36" spans="1:255">
      <c r="A36" s="415" t="s">
        <v>459</v>
      </c>
      <c r="B36" s="405"/>
      <c r="C36" s="434"/>
      <c r="D36" s="434"/>
      <c r="E36" s="434"/>
      <c r="F36" s="434"/>
      <c r="G36" s="465"/>
      <c r="H36" s="465"/>
      <c r="I36" s="465"/>
      <c r="J36" s="465"/>
      <c r="K36" s="465"/>
      <c r="L36" s="465"/>
      <c r="M36" s="465"/>
      <c r="N36" s="465"/>
      <c r="O36" s="465"/>
      <c r="P36" s="465"/>
      <c r="Q36" s="465"/>
      <c r="R36" s="465"/>
      <c r="S36" s="465"/>
      <c r="T36" s="465"/>
      <c r="U36" s="465"/>
      <c r="V36" s="465"/>
    </row>
    <row r="37" spans="1:255">
      <c r="A37" s="415" t="s">
        <v>459</v>
      </c>
      <c r="B37" s="405"/>
      <c r="C37" s="434"/>
      <c r="D37" s="434"/>
      <c r="E37" s="434"/>
      <c r="F37" s="434"/>
      <c r="G37" s="465"/>
      <c r="H37" s="465"/>
      <c r="I37" s="465"/>
      <c r="J37" s="465"/>
      <c r="K37" s="465"/>
      <c r="L37" s="465"/>
      <c r="M37" s="465"/>
      <c r="N37" s="465"/>
      <c r="O37" s="465"/>
      <c r="P37" s="465"/>
      <c r="Q37" s="465"/>
      <c r="R37" s="465"/>
      <c r="S37" s="465"/>
      <c r="T37" s="465"/>
      <c r="U37" s="465"/>
      <c r="V37" s="465"/>
    </row>
    <row r="38" spans="1:255">
      <c r="A38" s="415" t="s">
        <v>459</v>
      </c>
      <c r="B38" s="405"/>
      <c r="C38" s="434"/>
      <c r="D38" s="434"/>
      <c r="E38" s="434"/>
      <c r="F38" s="434"/>
      <c r="G38" s="465"/>
      <c r="H38" s="465"/>
      <c r="I38" s="465"/>
      <c r="J38" s="465"/>
      <c r="K38" s="465"/>
      <c r="L38" s="465"/>
      <c r="M38" s="465"/>
      <c r="N38" s="465"/>
      <c r="O38" s="465"/>
      <c r="P38" s="465"/>
      <c r="Q38" s="465"/>
      <c r="R38" s="465"/>
      <c r="S38" s="465"/>
      <c r="T38" s="465"/>
      <c r="U38" s="465"/>
      <c r="V38" s="465"/>
    </row>
    <row r="39" spans="1:255">
      <c r="A39" s="415" t="s">
        <v>459</v>
      </c>
      <c r="B39" s="405"/>
      <c r="C39" s="434"/>
      <c r="D39" s="434"/>
      <c r="E39" s="434"/>
      <c r="F39" s="434"/>
      <c r="G39" s="465"/>
      <c r="H39" s="465"/>
      <c r="I39" s="465"/>
      <c r="J39" s="465"/>
      <c r="K39" s="465"/>
      <c r="L39" s="465"/>
      <c r="M39" s="465"/>
      <c r="N39" s="465"/>
      <c r="O39" s="465"/>
      <c r="P39" s="465"/>
      <c r="Q39" s="465"/>
      <c r="R39" s="465"/>
      <c r="S39" s="465"/>
      <c r="T39" s="465"/>
      <c r="U39" s="465"/>
      <c r="V39" s="465"/>
    </row>
    <row r="40" spans="1:255">
      <c r="A40" s="415" t="s">
        <v>459</v>
      </c>
      <c r="B40" s="405"/>
      <c r="C40" s="434"/>
      <c r="D40" s="434"/>
      <c r="E40" s="434"/>
      <c r="F40" s="434"/>
      <c r="G40" s="465"/>
      <c r="H40" s="465"/>
      <c r="I40" s="465"/>
      <c r="J40" s="465"/>
      <c r="K40" s="465"/>
      <c r="L40" s="465"/>
      <c r="M40" s="465"/>
      <c r="N40" s="465"/>
      <c r="O40" s="465"/>
      <c r="P40" s="465"/>
      <c r="Q40" s="465"/>
      <c r="R40" s="465"/>
      <c r="S40" s="465"/>
      <c r="T40" s="465"/>
      <c r="U40" s="465"/>
      <c r="V40" s="465"/>
    </row>
    <row r="41" spans="1:255" s="467" customFormat="1" ht="15.75" thickBot="1">
      <c r="A41" s="462" t="s">
        <v>393</v>
      </c>
      <c r="B41" s="386"/>
      <c r="C41" s="386"/>
      <c r="D41" s="386"/>
      <c r="E41" s="386"/>
      <c r="F41" s="387"/>
      <c r="G41" s="466"/>
      <c r="H41" s="466"/>
      <c r="I41" s="466"/>
      <c r="J41" s="466"/>
      <c r="K41" s="466"/>
      <c r="L41" s="466"/>
      <c r="M41" s="466"/>
      <c r="N41" s="466"/>
      <c r="O41" s="466"/>
      <c r="P41" s="466"/>
      <c r="Q41" s="466"/>
      <c r="R41" s="466"/>
      <c r="S41" s="466"/>
      <c r="T41" s="466"/>
      <c r="U41" s="466"/>
      <c r="V41" s="466"/>
    </row>
    <row r="42" spans="1:255" s="470" customFormat="1">
      <c r="A42" s="468"/>
      <c r="B42" s="469"/>
      <c r="C42" s="469"/>
      <c r="D42" s="469"/>
      <c r="E42" s="469"/>
      <c r="F42" s="465"/>
      <c r="G42" s="465"/>
      <c r="H42" s="465"/>
      <c r="I42" s="465"/>
      <c r="J42" s="465"/>
      <c r="K42" s="465"/>
      <c r="L42" s="465"/>
      <c r="M42" s="465"/>
      <c r="N42" s="465"/>
      <c r="O42" s="465"/>
      <c r="P42" s="465"/>
      <c r="Q42" s="465"/>
      <c r="R42" s="465"/>
      <c r="S42" s="465"/>
      <c r="T42" s="465"/>
      <c r="U42" s="465"/>
      <c r="V42" s="465"/>
    </row>
    <row r="43" spans="1:255">
      <c r="W43" s="471"/>
      <c r="X43" s="471"/>
      <c r="Y43" s="471"/>
      <c r="Z43" s="471"/>
      <c r="AA43" s="471"/>
      <c r="AB43" s="471"/>
      <c r="AC43" s="471"/>
      <c r="AD43" s="471"/>
      <c r="AE43" s="471"/>
      <c r="AF43" s="471"/>
      <c r="AG43" s="471"/>
      <c r="AH43" s="471"/>
      <c r="AI43" s="471"/>
      <c r="AJ43" s="471"/>
      <c r="AK43" s="471"/>
      <c r="AL43" s="471"/>
      <c r="AM43" s="471"/>
      <c r="AN43" s="471"/>
      <c r="AO43" s="471"/>
      <c r="AP43" s="471"/>
      <c r="AQ43" s="471"/>
      <c r="AR43" s="471"/>
      <c r="AS43" s="471"/>
      <c r="AT43" s="471"/>
      <c r="AU43" s="471"/>
      <c r="AV43" s="471"/>
      <c r="AW43" s="471"/>
      <c r="AX43" s="471"/>
      <c r="AY43" s="471"/>
      <c r="AZ43" s="471"/>
      <c r="BA43" s="471"/>
      <c r="BB43" s="471"/>
      <c r="BC43" s="471"/>
      <c r="BD43" s="471"/>
      <c r="BE43" s="471"/>
      <c r="BF43" s="471"/>
      <c r="BG43" s="471"/>
      <c r="BH43" s="471"/>
      <c r="BI43" s="471"/>
      <c r="BJ43" s="471"/>
      <c r="BK43" s="471"/>
      <c r="BL43" s="471"/>
      <c r="BM43" s="471"/>
      <c r="BN43" s="471"/>
      <c r="BO43" s="471"/>
      <c r="BP43" s="471"/>
      <c r="BQ43" s="471"/>
      <c r="BR43" s="471"/>
      <c r="BS43" s="471"/>
      <c r="BT43" s="471"/>
      <c r="BU43" s="471"/>
      <c r="BV43" s="471"/>
      <c r="BW43" s="471"/>
      <c r="BX43" s="471"/>
      <c r="BY43" s="471"/>
      <c r="BZ43" s="471"/>
      <c r="CA43" s="471"/>
      <c r="CB43" s="471"/>
      <c r="CC43" s="471"/>
      <c r="CD43" s="471"/>
      <c r="CE43" s="471"/>
      <c r="CF43" s="471"/>
      <c r="CG43" s="471"/>
      <c r="CH43" s="471"/>
      <c r="CI43" s="471"/>
      <c r="CJ43" s="471"/>
      <c r="CK43" s="471"/>
      <c r="CL43" s="471"/>
      <c r="CM43" s="471"/>
      <c r="CN43" s="471"/>
      <c r="CO43" s="471"/>
      <c r="CP43" s="471"/>
      <c r="CQ43" s="471"/>
      <c r="CR43" s="471"/>
      <c r="CS43" s="471"/>
      <c r="CT43" s="471"/>
      <c r="CU43" s="471"/>
      <c r="CV43" s="471"/>
      <c r="CW43" s="471"/>
      <c r="CX43" s="471"/>
      <c r="CY43" s="471"/>
      <c r="CZ43" s="471"/>
      <c r="DA43" s="471"/>
      <c r="DB43" s="471"/>
      <c r="DC43" s="471"/>
      <c r="DD43" s="471"/>
      <c r="DE43" s="471"/>
      <c r="DF43" s="471"/>
      <c r="DG43" s="471"/>
      <c r="DH43" s="471"/>
      <c r="DI43" s="471"/>
      <c r="DJ43" s="471"/>
      <c r="DK43" s="471"/>
      <c r="DL43" s="471"/>
      <c r="DM43" s="471"/>
      <c r="DN43" s="471"/>
      <c r="DO43" s="471"/>
      <c r="DP43" s="471"/>
      <c r="DQ43" s="471"/>
      <c r="DR43" s="471"/>
      <c r="DS43" s="471"/>
      <c r="DT43" s="471"/>
      <c r="DU43" s="471"/>
      <c r="DV43" s="471"/>
      <c r="DW43" s="471"/>
      <c r="DX43" s="471"/>
      <c r="DY43" s="471"/>
      <c r="DZ43" s="471"/>
      <c r="EA43" s="471"/>
      <c r="EB43" s="471"/>
      <c r="EC43" s="471"/>
      <c r="ED43" s="471"/>
      <c r="EE43" s="471"/>
      <c r="EF43" s="471"/>
      <c r="EG43" s="471"/>
      <c r="EH43" s="471"/>
      <c r="EI43" s="471"/>
      <c r="EJ43" s="471"/>
      <c r="EK43" s="471"/>
      <c r="EL43" s="471"/>
      <c r="EM43" s="471"/>
      <c r="EN43" s="471"/>
      <c r="EO43" s="471"/>
      <c r="EP43" s="471"/>
      <c r="EQ43" s="471"/>
      <c r="ER43" s="471"/>
      <c r="ES43" s="471"/>
      <c r="ET43" s="471"/>
      <c r="EU43" s="471"/>
      <c r="EV43" s="471"/>
      <c r="EW43" s="471"/>
      <c r="EX43" s="471"/>
      <c r="EY43" s="471"/>
      <c r="EZ43" s="471"/>
      <c r="FA43" s="471"/>
      <c r="FB43" s="471"/>
      <c r="FC43" s="471"/>
      <c r="FD43" s="471"/>
      <c r="FE43" s="471"/>
      <c r="FF43" s="471"/>
      <c r="FG43" s="471"/>
      <c r="FH43" s="471"/>
      <c r="FI43" s="471"/>
      <c r="FJ43" s="471"/>
      <c r="FK43" s="471"/>
      <c r="FL43" s="471"/>
      <c r="FM43" s="471"/>
      <c r="FN43" s="471"/>
      <c r="FO43" s="471"/>
      <c r="FP43" s="471"/>
      <c r="FQ43" s="471"/>
      <c r="FR43" s="471"/>
      <c r="FS43" s="471"/>
      <c r="FT43" s="471"/>
      <c r="FU43" s="471"/>
      <c r="FV43" s="471"/>
      <c r="FW43" s="471"/>
      <c r="FX43" s="471"/>
      <c r="FY43" s="471"/>
      <c r="FZ43" s="471"/>
      <c r="GA43" s="471"/>
      <c r="GB43" s="471"/>
      <c r="GC43" s="471"/>
      <c r="GD43" s="471"/>
      <c r="GE43" s="471"/>
      <c r="GF43" s="471"/>
      <c r="GG43" s="471"/>
      <c r="GH43" s="471"/>
      <c r="GI43" s="471"/>
      <c r="GJ43" s="471"/>
      <c r="GK43" s="471"/>
      <c r="GL43" s="471"/>
      <c r="GM43" s="471"/>
      <c r="GN43" s="471"/>
      <c r="GO43" s="471"/>
      <c r="GP43" s="471"/>
      <c r="GQ43" s="471"/>
      <c r="GR43" s="471"/>
      <c r="GS43" s="471"/>
      <c r="GT43" s="471"/>
      <c r="GU43" s="471"/>
      <c r="GV43" s="471"/>
      <c r="GW43" s="471"/>
      <c r="GX43" s="471"/>
      <c r="GY43" s="471"/>
      <c r="GZ43" s="471"/>
      <c r="HA43" s="471"/>
      <c r="HB43" s="471"/>
      <c r="HC43" s="471"/>
      <c r="HD43" s="471"/>
      <c r="HE43" s="471"/>
      <c r="HF43" s="471"/>
      <c r="HG43" s="471"/>
      <c r="HH43" s="471"/>
      <c r="HI43" s="471"/>
      <c r="HJ43" s="471"/>
      <c r="HK43" s="471"/>
      <c r="HL43" s="471"/>
      <c r="HM43" s="471"/>
      <c r="HN43" s="471"/>
      <c r="HO43" s="471"/>
      <c r="HP43" s="471"/>
      <c r="HQ43" s="471"/>
      <c r="HR43" s="471"/>
      <c r="HS43" s="471"/>
      <c r="HT43" s="471"/>
      <c r="HU43" s="471"/>
      <c r="HV43" s="471"/>
      <c r="HW43" s="471"/>
      <c r="HX43" s="471"/>
      <c r="HY43" s="471"/>
      <c r="HZ43" s="471"/>
      <c r="IA43" s="471"/>
      <c r="IB43" s="471"/>
      <c r="IC43" s="471"/>
      <c r="ID43" s="471"/>
      <c r="IE43" s="471"/>
      <c r="IF43" s="471"/>
      <c r="IG43" s="471"/>
      <c r="IH43" s="471"/>
      <c r="II43" s="471"/>
      <c r="IJ43" s="471"/>
      <c r="IK43" s="471"/>
      <c r="IL43" s="471"/>
      <c r="IM43" s="471"/>
      <c r="IN43" s="471"/>
      <c r="IO43" s="471"/>
      <c r="IP43" s="471"/>
      <c r="IQ43" s="471"/>
      <c r="IR43" s="471"/>
      <c r="IS43" s="471"/>
      <c r="IT43" s="471"/>
      <c r="IU43" s="471"/>
    </row>
    <row r="44" spans="1:255">
      <c r="W44" s="471"/>
      <c r="X44" s="471"/>
      <c r="Y44" s="471"/>
      <c r="Z44" s="471"/>
      <c r="AA44" s="471"/>
      <c r="AB44" s="471"/>
      <c r="AC44" s="471"/>
      <c r="AD44" s="471"/>
      <c r="AE44" s="471"/>
      <c r="AF44" s="471"/>
      <c r="AG44" s="471"/>
      <c r="AH44" s="471"/>
      <c r="AI44" s="471"/>
      <c r="AJ44" s="471"/>
      <c r="AK44" s="471"/>
      <c r="AL44" s="471"/>
      <c r="AM44" s="471"/>
      <c r="AN44" s="471"/>
      <c r="AO44" s="471"/>
      <c r="AP44" s="471"/>
      <c r="AQ44" s="471"/>
      <c r="AR44" s="471"/>
      <c r="AS44" s="471"/>
      <c r="AT44" s="471"/>
      <c r="AU44" s="471"/>
      <c r="AV44" s="471"/>
      <c r="AW44" s="471"/>
      <c r="AX44" s="471"/>
      <c r="AY44" s="471"/>
      <c r="AZ44" s="471"/>
      <c r="BA44" s="471"/>
      <c r="BB44" s="471"/>
      <c r="BC44" s="471"/>
      <c r="BD44" s="471"/>
      <c r="BE44" s="471"/>
      <c r="BF44" s="471"/>
      <c r="BG44" s="471"/>
      <c r="BH44" s="471"/>
      <c r="BI44" s="471"/>
      <c r="BJ44" s="471"/>
      <c r="BK44" s="471"/>
      <c r="BL44" s="471"/>
      <c r="BM44" s="471"/>
      <c r="BN44" s="471"/>
      <c r="BO44" s="471"/>
      <c r="BP44" s="471"/>
      <c r="BQ44" s="471"/>
      <c r="BR44" s="471"/>
      <c r="BS44" s="471"/>
      <c r="BT44" s="471"/>
      <c r="BU44" s="471"/>
      <c r="BV44" s="471"/>
      <c r="BW44" s="471"/>
      <c r="BX44" s="471"/>
      <c r="BY44" s="471"/>
      <c r="BZ44" s="471"/>
      <c r="CA44" s="471"/>
      <c r="CB44" s="471"/>
      <c r="CC44" s="471"/>
      <c r="CD44" s="471"/>
      <c r="CE44" s="471"/>
      <c r="CF44" s="471"/>
      <c r="CG44" s="471"/>
      <c r="CH44" s="471"/>
      <c r="CI44" s="471"/>
      <c r="CJ44" s="471"/>
      <c r="CK44" s="471"/>
      <c r="CL44" s="471"/>
      <c r="CM44" s="471"/>
      <c r="CN44" s="471"/>
      <c r="CO44" s="471"/>
      <c r="CP44" s="471"/>
      <c r="CQ44" s="471"/>
      <c r="CR44" s="471"/>
      <c r="CS44" s="471"/>
      <c r="CT44" s="471"/>
      <c r="CU44" s="471"/>
      <c r="CV44" s="471"/>
      <c r="CW44" s="471"/>
      <c r="CX44" s="471"/>
      <c r="CY44" s="471"/>
      <c r="CZ44" s="471"/>
      <c r="DA44" s="471"/>
      <c r="DB44" s="471"/>
      <c r="DC44" s="471"/>
      <c r="DD44" s="471"/>
      <c r="DE44" s="471"/>
      <c r="DF44" s="471"/>
      <c r="DG44" s="471"/>
      <c r="DH44" s="471"/>
      <c r="DI44" s="471"/>
      <c r="DJ44" s="471"/>
      <c r="DK44" s="471"/>
      <c r="DL44" s="471"/>
      <c r="DM44" s="471"/>
      <c r="DN44" s="471"/>
      <c r="DO44" s="471"/>
      <c r="DP44" s="471"/>
      <c r="DQ44" s="471"/>
      <c r="DR44" s="471"/>
      <c r="DS44" s="471"/>
      <c r="DT44" s="471"/>
      <c r="DU44" s="471"/>
      <c r="DV44" s="471"/>
      <c r="DW44" s="471"/>
      <c r="DX44" s="471"/>
      <c r="DY44" s="471"/>
      <c r="DZ44" s="471"/>
      <c r="EA44" s="471"/>
      <c r="EB44" s="471"/>
      <c r="EC44" s="471"/>
      <c r="ED44" s="471"/>
      <c r="EE44" s="471"/>
      <c r="EF44" s="471"/>
      <c r="EG44" s="471"/>
      <c r="EH44" s="471"/>
      <c r="EI44" s="471"/>
      <c r="EJ44" s="471"/>
      <c r="EK44" s="471"/>
      <c r="EL44" s="471"/>
      <c r="EM44" s="471"/>
      <c r="EN44" s="471"/>
      <c r="EO44" s="471"/>
      <c r="EP44" s="471"/>
      <c r="EQ44" s="471"/>
      <c r="ER44" s="471"/>
      <c r="ES44" s="471"/>
      <c r="ET44" s="471"/>
      <c r="EU44" s="471"/>
      <c r="EV44" s="471"/>
      <c r="EW44" s="471"/>
      <c r="EX44" s="471"/>
      <c r="EY44" s="471"/>
      <c r="EZ44" s="471"/>
      <c r="FA44" s="471"/>
      <c r="FB44" s="471"/>
      <c r="FC44" s="471"/>
      <c r="FD44" s="471"/>
      <c r="FE44" s="471"/>
      <c r="FF44" s="471"/>
      <c r="FG44" s="471"/>
      <c r="FH44" s="471"/>
      <c r="FI44" s="471"/>
      <c r="FJ44" s="471"/>
      <c r="FK44" s="471"/>
      <c r="FL44" s="471"/>
      <c r="FM44" s="471"/>
      <c r="FN44" s="471"/>
      <c r="FO44" s="471"/>
      <c r="FP44" s="471"/>
      <c r="FQ44" s="471"/>
      <c r="FR44" s="471"/>
      <c r="FS44" s="471"/>
      <c r="FT44" s="471"/>
      <c r="FU44" s="471"/>
      <c r="FV44" s="471"/>
      <c r="FW44" s="471"/>
      <c r="FX44" s="471"/>
      <c r="FY44" s="471"/>
      <c r="FZ44" s="471"/>
      <c r="GA44" s="471"/>
      <c r="GB44" s="471"/>
      <c r="GC44" s="471"/>
      <c r="GD44" s="471"/>
      <c r="GE44" s="471"/>
      <c r="GF44" s="471"/>
      <c r="GG44" s="471"/>
      <c r="GH44" s="471"/>
      <c r="GI44" s="471"/>
      <c r="GJ44" s="471"/>
      <c r="GK44" s="471"/>
      <c r="GL44" s="471"/>
      <c r="GM44" s="471"/>
      <c r="GN44" s="471"/>
      <c r="GO44" s="471"/>
      <c r="GP44" s="471"/>
      <c r="GQ44" s="471"/>
      <c r="GR44" s="471"/>
      <c r="GS44" s="471"/>
      <c r="GT44" s="471"/>
      <c r="GU44" s="471"/>
      <c r="GV44" s="471"/>
      <c r="GW44" s="471"/>
      <c r="GX44" s="471"/>
      <c r="GY44" s="471"/>
      <c r="GZ44" s="471"/>
      <c r="HA44" s="471"/>
      <c r="HB44" s="471"/>
      <c r="HC44" s="471"/>
      <c r="HD44" s="471"/>
      <c r="HE44" s="471"/>
      <c r="HF44" s="471"/>
      <c r="HG44" s="471"/>
      <c r="HH44" s="471"/>
      <c r="HI44" s="471"/>
      <c r="HJ44" s="471"/>
      <c r="HK44" s="471"/>
      <c r="HL44" s="471"/>
      <c r="HM44" s="471"/>
      <c r="HN44" s="471"/>
      <c r="HO44" s="471"/>
      <c r="HP44" s="471"/>
      <c r="HQ44" s="471"/>
      <c r="HR44" s="471"/>
      <c r="HS44" s="471"/>
      <c r="HT44" s="471"/>
      <c r="HU44" s="471"/>
      <c r="HV44" s="471"/>
      <c r="HW44" s="471"/>
      <c r="HX44" s="471"/>
      <c r="HY44" s="471"/>
      <c r="HZ44" s="471"/>
      <c r="IA44" s="471"/>
      <c r="IB44" s="471"/>
      <c r="IC44" s="471"/>
      <c r="ID44" s="471"/>
      <c r="IE44" s="471"/>
      <c r="IF44" s="471"/>
      <c r="IG44" s="471"/>
      <c r="IH44" s="471"/>
      <c r="II44" s="471"/>
      <c r="IJ44" s="471"/>
      <c r="IK44" s="471"/>
      <c r="IL44" s="471"/>
      <c r="IM44" s="471"/>
      <c r="IN44" s="471"/>
      <c r="IO44" s="471"/>
      <c r="IP44" s="471"/>
      <c r="IQ44" s="471"/>
      <c r="IR44" s="471"/>
      <c r="IS44" s="471"/>
      <c r="IT44" s="471"/>
      <c r="IU44" s="471"/>
    </row>
  </sheetData>
  <customSheetViews>
    <customSheetView guid="{5E264256-DB90-41BF-B930-D29429E030B6}" fitToPage="1">
      <selection activeCell="A5" sqref="A5"/>
      <pageMargins left="0.21510416666666701" right="0.31" top="0.50312500000000004" bottom="0.75" header="0.3" footer="0.3"/>
      <pageSetup paperSize="9" scale="70" orientation="landscape" r:id="rId1"/>
      <headerFooter>
        <oddHeader>&amp;L&amp;"-,Regular"&amp;11UCO Bank&amp;C&amp;"-,Regular"&amp;11Implementation Cost&amp;R&amp;"-,Regular"&amp;11OBC/HO/DIT/RFP-CBS-UPG/16/2018-19 
dated 27/07/2018</oddHeader>
      </headerFooter>
    </customSheetView>
  </customSheetViews>
  <mergeCells count="3">
    <mergeCell ref="A1:A2"/>
    <mergeCell ref="B1:D1"/>
    <mergeCell ref="E1:F2"/>
  </mergeCells>
  <pageMargins left="0.21510416666666701" right="0.31" top="0.50312500000000004" bottom="0.75" header="0.3" footer="0.3"/>
  <pageSetup paperSize="9" scale="98" fitToHeight="0" orientation="portrait" r:id="rId2"/>
  <headerFooter>
    <oddHeader>&amp;L&amp;"-,Regular"&amp;11UCO Bank&amp;C&amp;"-,Regular"&amp;11Implementation Cost</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pageSetUpPr fitToPage="1"/>
  </sheetPr>
  <dimension ref="A1:IW49"/>
  <sheetViews>
    <sheetView topLeftCell="A28" zoomScaleNormal="100" workbookViewId="0">
      <selection activeCell="F32" sqref="F32:H45"/>
    </sheetView>
  </sheetViews>
  <sheetFormatPr defaultColWidth="9.140625" defaultRowHeight="15"/>
  <cols>
    <col min="1" max="1" width="30.42578125" style="432" customWidth="1"/>
    <col min="2" max="2" width="20.5703125" style="432" customWidth="1"/>
    <col min="3" max="3" width="14.5703125" style="432" customWidth="1"/>
    <col min="4" max="4" width="16.5703125" style="432" customWidth="1"/>
    <col min="5" max="5" width="11" style="432" customWidth="1"/>
    <col min="6" max="6" width="16.42578125" style="432" customWidth="1"/>
    <col min="7" max="7" width="17.5703125" style="432" customWidth="1"/>
    <col min="8" max="8" width="18.5703125" style="432" customWidth="1"/>
    <col min="9" max="9" width="18.42578125" style="432" customWidth="1"/>
    <col min="10" max="10" width="10.5703125" style="432" customWidth="1"/>
    <col min="11" max="11" width="15.5703125" style="432" customWidth="1"/>
    <col min="12" max="12" width="18.42578125" style="432" customWidth="1"/>
    <col min="13" max="13" width="11.42578125" style="432" customWidth="1"/>
    <col min="14" max="20" width="15.85546875" style="432" customWidth="1"/>
    <col min="21" max="21" width="18.42578125" style="432" customWidth="1"/>
    <col min="22" max="22" width="11.42578125" style="432" customWidth="1"/>
    <col min="23" max="23" width="15.5703125" style="432" customWidth="1"/>
    <col min="24" max="24" width="17.85546875" style="432" customWidth="1"/>
    <col min="25" max="25" width="21.140625" style="432" customWidth="1"/>
    <col min="26" max="16384" width="9.140625" style="432"/>
  </cols>
  <sheetData>
    <row r="1" spans="1:53" ht="14.45" customHeight="1">
      <c r="A1" s="561" t="s">
        <v>71</v>
      </c>
      <c r="B1" s="472"/>
      <c r="C1" s="472"/>
      <c r="D1" s="472"/>
      <c r="E1" s="563"/>
      <c r="F1" s="563"/>
      <c r="G1" s="564"/>
      <c r="H1" s="565" t="s">
        <v>342</v>
      </c>
      <c r="I1" s="465"/>
      <c r="J1" s="465"/>
      <c r="K1" s="465"/>
      <c r="L1" s="465"/>
      <c r="M1" s="465"/>
      <c r="N1" s="465"/>
      <c r="O1" s="465"/>
      <c r="P1" s="465"/>
      <c r="Q1" s="465"/>
      <c r="R1" s="465"/>
      <c r="S1" s="465"/>
      <c r="T1" s="465"/>
      <c r="U1" s="465"/>
      <c r="V1" s="465"/>
      <c r="W1" s="465"/>
      <c r="X1" s="465"/>
    </row>
    <row r="2" spans="1:53" ht="45">
      <c r="A2" s="562"/>
      <c r="B2" s="439" t="s">
        <v>483</v>
      </c>
      <c r="C2" s="439" t="s">
        <v>484</v>
      </c>
      <c r="D2" s="439" t="s">
        <v>485</v>
      </c>
      <c r="E2" s="439" t="s">
        <v>447</v>
      </c>
      <c r="F2" s="439" t="s">
        <v>449</v>
      </c>
      <c r="G2" s="439" t="s">
        <v>448</v>
      </c>
      <c r="H2" s="567"/>
      <c r="I2" s="465"/>
      <c r="J2" s="465"/>
      <c r="K2" s="465"/>
      <c r="L2" s="465"/>
      <c r="M2" s="465"/>
      <c r="N2" s="465"/>
      <c r="O2" s="465"/>
      <c r="P2" s="465"/>
      <c r="Q2" s="465"/>
      <c r="R2" s="465"/>
      <c r="S2" s="465"/>
      <c r="T2" s="465"/>
      <c r="U2" s="465"/>
      <c r="V2" s="465"/>
      <c r="W2" s="465"/>
      <c r="X2" s="465"/>
      <c r="Y2" s="465"/>
      <c r="Z2" s="465"/>
      <c r="AA2" s="465"/>
      <c r="AB2" s="465"/>
      <c r="AC2" s="465"/>
      <c r="AD2" s="465"/>
      <c r="AE2" s="465"/>
      <c r="AF2" s="465"/>
      <c r="AG2" s="465"/>
      <c r="AH2" s="465"/>
      <c r="AI2" s="465"/>
      <c r="AJ2" s="465"/>
      <c r="AK2" s="465"/>
      <c r="AL2" s="465"/>
      <c r="AM2" s="465"/>
      <c r="AN2" s="465"/>
      <c r="AO2" s="465"/>
      <c r="AP2" s="465"/>
      <c r="AQ2" s="465"/>
      <c r="AR2" s="465"/>
      <c r="AS2" s="465"/>
      <c r="AT2" s="465"/>
      <c r="AU2" s="465"/>
      <c r="AV2" s="465"/>
      <c r="AW2" s="465"/>
      <c r="AX2" s="465"/>
      <c r="AY2" s="465"/>
      <c r="AZ2" s="465"/>
      <c r="BA2" s="465"/>
    </row>
    <row r="3" spans="1:53">
      <c r="A3" s="453" t="s">
        <v>392</v>
      </c>
      <c r="B3" s="473"/>
      <c r="C3" s="473"/>
      <c r="D3" s="473"/>
      <c r="E3" s="442"/>
      <c r="F3" s="442"/>
      <c r="G3" s="442"/>
      <c r="H3" s="442"/>
      <c r="I3" s="465"/>
      <c r="J3" s="465"/>
      <c r="K3" s="465"/>
      <c r="L3" s="465"/>
      <c r="M3" s="465"/>
      <c r="N3" s="465"/>
      <c r="O3" s="465"/>
      <c r="P3" s="465"/>
      <c r="Q3" s="465"/>
      <c r="R3" s="465"/>
      <c r="S3" s="465"/>
      <c r="T3" s="465"/>
      <c r="U3" s="465"/>
      <c r="V3" s="465"/>
      <c r="W3" s="465"/>
      <c r="X3" s="465"/>
      <c r="Y3" s="465"/>
      <c r="Z3" s="465"/>
      <c r="AA3" s="465"/>
      <c r="AB3" s="465"/>
      <c r="AC3" s="465"/>
      <c r="AD3" s="465"/>
      <c r="AE3" s="465"/>
      <c r="AF3" s="465"/>
      <c r="AG3" s="465"/>
      <c r="AH3" s="465"/>
      <c r="AI3" s="465"/>
      <c r="AJ3" s="465"/>
      <c r="AK3" s="465"/>
      <c r="AL3" s="465"/>
      <c r="AM3" s="465"/>
      <c r="AN3" s="465"/>
      <c r="AO3" s="465"/>
      <c r="AP3" s="465"/>
      <c r="AQ3" s="465"/>
      <c r="AR3" s="465"/>
      <c r="AS3" s="465"/>
      <c r="AT3" s="465"/>
      <c r="AU3" s="465"/>
      <c r="AV3" s="465"/>
      <c r="AW3" s="465"/>
      <c r="AX3" s="465"/>
      <c r="AY3" s="465"/>
      <c r="AZ3" s="465"/>
      <c r="BA3" s="465"/>
    </row>
    <row r="4" spans="1:53">
      <c r="A4" s="426" t="s">
        <v>475</v>
      </c>
      <c r="B4" s="474"/>
      <c r="C4" s="434"/>
      <c r="D4" s="434"/>
      <c r="E4" s="384"/>
      <c r="F4" s="434"/>
      <c r="G4" s="434"/>
      <c r="H4" s="434"/>
      <c r="I4" s="465"/>
      <c r="J4" s="465"/>
      <c r="K4" s="465"/>
      <c r="L4" s="465"/>
      <c r="M4" s="465"/>
      <c r="N4" s="465"/>
      <c r="O4" s="465"/>
      <c r="P4" s="465"/>
      <c r="Q4" s="465"/>
      <c r="R4" s="465"/>
      <c r="S4" s="465"/>
      <c r="T4" s="465"/>
      <c r="U4" s="465"/>
      <c r="V4" s="465"/>
      <c r="W4" s="465"/>
      <c r="X4" s="465"/>
      <c r="Y4" s="465"/>
      <c r="Z4" s="465"/>
      <c r="AA4" s="465"/>
      <c r="AB4" s="465"/>
      <c r="AC4" s="465"/>
      <c r="AD4" s="465"/>
      <c r="AE4" s="465"/>
      <c r="AF4" s="465"/>
      <c r="AG4" s="465"/>
      <c r="AH4" s="465"/>
      <c r="AI4" s="465"/>
      <c r="AJ4" s="465"/>
      <c r="AK4" s="465"/>
      <c r="AL4" s="465"/>
      <c r="AM4" s="465"/>
      <c r="AN4" s="465"/>
      <c r="AO4" s="465"/>
      <c r="AP4" s="465"/>
      <c r="AQ4" s="465"/>
      <c r="AR4" s="465"/>
      <c r="AS4" s="465"/>
      <c r="AT4" s="465"/>
      <c r="AU4" s="465"/>
      <c r="AV4" s="465"/>
      <c r="AW4" s="465"/>
      <c r="AX4" s="465"/>
      <c r="AY4" s="465"/>
      <c r="AZ4" s="465"/>
      <c r="BA4" s="465"/>
    </row>
    <row r="5" spans="1:53">
      <c r="A5" s="426" t="s">
        <v>476</v>
      </c>
      <c r="B5" s="474"/>
      <c r="C5" s="434"/>
      <c r="D5" s="434"/>
      <c r="E5" s="384"/>
      <c r="F5" s="434"/>
      <c r="G5" s="434"/>
      <c r="H5" s="434"/>
      <c r="I5" s="465"/>
      <c r="J5" s="465"/>
      <c r="K5" s="465"/>
      <c r="L5" s="465"/>
      <c r="M5" s="465"/>
      <c r="N5" s="465"/>
      <c r="O5" s="465"/>
      <c r="P5" s="465"/>
      <c r="Q5" s="465"/>
      <c r="R5" s="465"/>
      <c r="S5" s="465"/>
      <c r="T5" s="465"/>
      <c r="U5" s="465"/>
      <c r="V5" s="465"/>
      <c r="W5" s="465"/>
      <c r="X5" s="465"/>
      <c r="Y5" s="465"/>
      <c r="Z5" s="465"/>
      <c r="AA5" s="465"/>
      <c r="AB5" s="465"/>
      <c r="AC5" s="465"/>
      <c r="AD5" s="465"/>
      <c r="AE5" s="465"/>
      <c r="AF5" s="465"/>
      <c r="AG5" s="465"/>
      <c r="AH5" s="465"/>
      <c r="AI5" s="465"/>
      <c r="AJ5" s="465"/>
      <c r="AK5" s="465"/>
      <c r="AL5" s="465"/>
      <c r="AM5" s="465"/>
      <c r="AN5" s="465"/>
      <c r="AO5" s="465"/>
      <c r="AP5" s="465"/>
      <c r="AQ5" s="465"/>
      <c r="AR5" s="465"/>
      <c r="AS5" s="465"/>
      <c r="AT5" s="465"/>
      <c r="AU5" s="465"/>
      <c r="AV5" s="465"/>
      <c r="AW5" s="465"/>
      <c r="AX5" s="465"/>
      <c r="AY5" s="465"/>
      <c r="AZ5" s="465"/>
      <c r="BA5" s="465"/>
    </row>
    <row r="6" spans="1:53">
      <c r="A6" s="426" t="s">
        <v>477</v>
      </c>
      <c r="B6" s="474"/>
      <c r="C6" s="434"/>
      <c r="D6" s="434"/>
      <c r="E6" s="384"/>
      <c r="F6" s="434"/>
      <c r="G6" s="434"/>
      <c r="H6" s="434"/>
      <c r="I6" s="465"/>
      <c r="J6" s="465"/>
      <c r="K6" s="465"/>
      <c r="L6" s="465"/>
      <c r="M6" s="465"/>
      <c r="N6" s="465"/>
      <c r="O6" s="465"/>
      <c r="P6" s="465"/>
      <c r="Q6" s="465"/>
      <c r="R6" s="465"/>
      <c r="S6" s="465"/>
      <c r="T6" s="465"/>
      <c r="U6" s="465"/>
      <c r="V6" s="465"/>
      <c r="W6" s="465"/>
      <c r="X6" s="465"/>
    </row>
    <row r="7" spans="1:53">
      <c r="A7" s="415" t="s">
        <v>473</v>
      </c>
      <c r="B7" s="422"/>
      <c r="C7" s="434"/>
      <c r="D7" s="434"/>
      <c r="E7" s="384"/>
      <c r="F7" s="434"/>
      <c r="G7" s="434"/>
      <c r="H7" s="434"/>
      <c r="I7" s="465"/>
      <c r="J7" s="465"/>
      <c r="K7" s="465"/>
      <c r="L7" s="465"/>
      <c r="M7" s="465"/>
      <c r="N7" s="465"/>
      <c r="O7" s="465"/>
      <c r="P7" s="465"/>
      <c r="Q7" s="465"/>
      <c r="R7" s="465"/>
      <c r="S7" s="465"/>
      <c r="T7" s="465"/>
      <c r="U7" s="465"/>
      <c r="V7" s="465"/>
      <c r="W7" s="465"/>
      <c r="X7" s="465"/>
    </row>
    <row r="8" spans="1:53">
      <c r="A8" s="414" t="s">
        <v>541</v>
      </c>
      <c r="B8" s="422"/>
      <c r="C8" s="434"/>
      <c r="D8" s="434"/>
      <c r="E8" s="384"/>
      <c r="F8" s="434"/>
      <c r="G8" s="434"/>
      <c r="H8" s="434"/>
      <c r="I8" s="465"/>
      <c r="J8" s="465"/>
      <c r="K8" s="465"/>
      <c r="L8" s="465"/>
      <c r="M8" s="465"/>
      <c r="N8" s="465"/>
      <c r="O8" s="465"/>
      <c r="P8" s="465"/>
      <c r="Q8" s="465"/>
      <c r="R8" s="465"/>
      <c r="S8" s="465"/>
      <c r="T8" s="465"/>
      <c r="U8" s="465"/>
      <c r="V8" s="465"/>
      <c r="W8" s="465"/>
      <c r="X8" s="465"/>
    </row>
    <row r="9" spans="1:53">
      <c r="A9" s="415" t="s">
        <v>535</v>
      </c>
      <c r="B9" s="422"/>
      <c r="C9" s="434"/>
      <c r="D9" s="434"/>
      <c r="E9" s="384"/>
      <c r="F9" s="434"/>
      <c r="G9" s="434"/>
      <c r="H9" s="434"/>
      <c r="I9" s="465"/>
      <c r="J9" s="465"/>
      <c r="K9" s="465"/>
      <c r="L9" s="465"/>
      <c r="M9" s="465"/>
      <c r="N9" s="465"/>
      <c r="O9" s="465"/>
      <c r="P9" s="465"/>
      <c r="Q9" s="465"/>
      <c r="R9" s="465"/>
      <c r="S9" s="465"/>
      <c r="T9" s="465"/>
      <c r="U9" s="465"/>
      <c r="V9" s="465"/>
      <c r="W9" s="465"/>
      <c r="X9" s="465"/>
    </row>
    <row r="10" spans="1:53" ht="24">
      <c r="A10" s="415" t="s">
        <v>537</v>
      </c>
      <c r="B10" s="422"/>
      <c r="C10" s="434"/>
      <c r="D10" s="434"/>
      <c r="E10" s="384"/>
      <c r="F10" s="434"/>
      <c r="G10" s="434"/>
      <c r="H10" s="434"/>
      <c r="I10" s="465"/>
      <c r="J10" s="465"/>
      <c r="K10" s="465"/>
      <c r="L10" s="465"/>
      <c r="M10" s="465"/>
      <c r="N10" s="465"/>
      <c r="O10" s="465"/>
      <c r="P10" s="465"/>
      <c r="Q10" s="465"/>
      <c r="R10" s="465"/>
      <c r="S10" s="465"/>
      <c r="T10" s="465"/>
      <c r="U10" s="465"/>
      <c r="V10" s="465"/>
      <c r="W10" s="465"/>
      <c r="X10" s="465"/>
    </row>
    <row r="11" spans="1:53">
      <c r="A11" s="415" t="s">
        <v>542</v>
      </c>
      <c r="B11" s="422"/>
      <c r="C11" s="434"/>
      <c r="D11" s="434"/>
      <c r="E11" s="384"/>
      <c r="F11" s="434"/>
      <c r="G11" s="434"/>
      <c r="H11" s="434"/>
      <c r="I11" s="465"/>
      <c r="J11" s="465"/>
      <c r="K11" s="465"/>
      <c r="L11" s="465"/>
      <c r="M11" s="465"/>
      <c r="N11" s="465"/>
      <c r="O11" s="465"/>
      <c r="P11" s="465"/>
      <c r="Q11" s="465"/>
      <c r="R11" s="465"/>
      <c r="S11" s="465"/>
      <c r="T11" s="465"/>
      <c r="U11" s="465"/>
      <c r="V11" s="465"/>
      <c r="W11" s="465"/>
      <c r="X11" s="465"/>
    </row>
    <row r="12" spans="1:53">
      <c r="A12" s="415" t="s">
        <v>459</v>
      </c>
      <c r="B12" s="422"/>
      <c r="C12" s="434"/>
      <c r="D12" s="434"/>
      <c r="E12" s="384"/>
      <c r="F12" s="434"/>
      <c r="G12" s="434"/>
      <c r="H12" s="434"/>
      <c r="I12" s="465"/>
      <c r="J12" s="465"/>
      <c r="K12" s="465"/>
      <c r="L12" s="465"/>
      <c r="M12" s="465"/>
      <c r="N12" s="465"/>
      <c r="O12" s="465"/>
      <c r="P12" s="465"/>
      <c r="Q12" s="465"/>
      <c r="R12" s="465"/>
      <c r="S12" s="465"/>
      <c r="T12" s="465"/>
      <c r="U12" s="465"/>
      <c r="V12" s="465"/>
      <c r="W12" s="465"/>
      <c r="X12" s="465"/>
    </row>
    <row r="13" spans="1:53">
      <c r="A13" s="415" t="s">
        <v>459</v>
      </c>
      <c r="B13" s="422"/>
      <c r="C13" s="434"/>
      <c r="D13" s="434"/>
      <c r="E13" s="384"/>
      <c r="F13" s="434"/>
      <c r="G13" s="434"/>
      <c r="H13" s="434"/>
      <c r="I13" s="465"/>
      <c r="J13" s="465"/>
      <c r="K13" s="465"/>
      <c r="L13" s="465"/>
      <c r="M13" s="465"/>
      <c r="N13" s="465"/>
      <c r="O13" s="465"/>
      <c r="P13" s="465"/>
      <c r="Q13" s="465"/>
      <c r="R13" s="465"/>
      <c r="S13" s="465"/>
      <c r="T13" s="465"/>
      <c r="U13" s="465"/>
      <c r="V13" s="465"/>
      <c r="W13" s="465"/>
      <c r="X13" s="465"/>
    </row>
    <row r="14" spans="1:53">
      <c r="A14" s="415" t="s">
        <v>459</v>
      </c>
      <c r="B14" s="422"/>
      <c r="C14" s="434"/>
      <c r="D14" s="434"/>
      <c r="E14" s="384"/>
      <c r="F14" s="434"/>
      <c r="G14" s="434"/>
      <c r="H14" s="434"/>
      <c r="I14" s="465"/>
      <c r="J14" s="465"/>
      <c r="K14" s="465"/>
      <c r="L14" s="465"/>
      <c r="M14" s="465"/>
      <c r="N14" s="465"/>
      <c r="O14" s="465"/>
      <c r="P14" s="465"/>
      <c r="Q14" s="465"/>
      <c r="R14" s="465"/>
      <c r="S14" s="465"/>
      <c r="T14" s="465"/>
      <c r="U14" s="465"/>
      <c r="V14" s="465"/>
      <c r="W14" s="465"/>
      <c r="X14" s="465"/>
    </row>
    <row r="15" spans="1:53">
      <c r="A15" s="415" t="s">
        <v>459</v>
      </c>
      <c r="B15" s="422"/>
      <c r="C15" s="434"/>
      <c r="D15" s="434"/>
      <c r="E15" s="384"/>
      <c r="F15" s="434"/>
      <c r="G15" s="434"/>
      <c r="H15" s="434"/>
      <c r="I15" s="465"/>
      <c r="J15" s="465"/>
      <c r="K15" s="465"/>
      <c r="L15" s="465"/>
      <c r="M15" s="465"/>
      <c r="N15" s="465"/>
      <c r="O15" s="465"/>
      <c r="P15" s="465"/>
      <c r="Q15" s="465"/>
      <c r="R15" s="465"/>
      <c r="S15" s="465"/>
      <c r="T15" s="465"/>
      <c r="U15" s="465"/>
      <c r="V15" s="465"/>
      <c r="W15" s="465"/>
      <c r="X15" s="465"/>
    </row>
    <row r="16" spans="1:53">
      <c r="A16" s="415" t="s">
        <v>459</v>
      </c>
      <c r="B16" s="422"/>
      <c r="C16" s="434"/>
      <c r="D16" s="434"/>
      <c r="E16" s="384"/>
      <c r="F16" s="434"/>
      <c r="G16" s="434"/>
      <c r="H16" s="434"/>
      <c r="I16" s="465"/>
      <c r="J16" s="465"/>
      <c r="K16" s="465"/>
      <c r="L16" s="465"/>
      <c r="M16" s="465"/>
      <c r="N16" s="465"/>
      <c r="O16" s="465"/>
      <c r="P16" s="465"/>
      <c r="Q16" s="465"/>
      <c r="R16" s="465"/>
      <c r="S16" s="465"/>
      <c r="T16" s="465"/>
      <c r="U16" s="465"/>
      <c r="V16" s="465"/>
      <c r="W16" s="465"/>
      <c r="X16" s="465"/>
    </row>
    <row r="17" spans="1:24">
      <c r="A17" s="415" t="s">
        <v>459</v>
      </c>
      <c r="B17" s="422"/>
      <c r="C17" s="434"/>
      <c r="D17" s="434"/>
      <c r="E17" s="384"/>
      <c r="F17" s="434"/>
      <c r="G17" s="434"/>
      <c r="H17" s="434"/>
      <c r="I17" s="465"/>
      <c r="J17" s="465"/>
      <c r="K17" s="465"/>
      <c r="L17" s="465"/>
      <c r="M17" s="465"/>
      <c r="N17" s="465"/>
      <c r="O17" s="465"/>
      <c r="P17" s="465"/>
      <c r="Q17" s="465"/>
      <c r="R17" s="465"/>
      <c r="S17" s="465"/>
      <c r="T17" s="465"/>
      <c r="U17" s="465"/>
      <c r="V17" s="465"/>
      <c r="W17" s="465"/>
      <c r="X17" s="465"/>
    </row>
    <row r="18" spans="1:24">
      <c r="A18" s="453" t="s">
        <v>434</v>
      </c>
      <c r="B18" s="421"/>
      <c r="C18" s="421"/>
      <c r="D18" s="421"/>
      <c r="E18" s="372"/>
      <c r="F18" s="372"/>
      <c r="G18" s="372"/>
      <c r="H18" s="372"/>
      <c r="I18" s="465"/>
      <c r="J18" s="465"/>
      <c r="K18" s="465"/>
      <c r="L18" s="465"/>
      <c r="M18" s="465"/>
      <c r="N18" s="465"/>
      <c r="O18" s="465"/>
      <c r="P18" s="465"/>
      <c r="Q18" s="465"/>
      <c r="R18" s="465"/>
      <c r="S18" s="465"/>
      <c r="T18" s="465"/>
      <c r="U18" s="465"/>
      <c r="V18" s="465"/>
      <c r="W18" s="465"/>
      <c r="X18" s="465"/>
    </row>
    <row r="19" spans="1:24">
      <c r="A19" s="426" t="s">
        <v>475</v>
      </c>
      <c r="B19" s="474"/>
      <c r="C19" s="434"/>
      <c r="D19" s="434"/>
      <c r="E19" s="384"/>
      <c r="F19" s="434"/>
      <c r="G19" s="434"/>
      <c r="H19" s="434"/>
      <c r="I19" s="465"/>
      <c r="J19" s="465"/>
      <c r="K19" s="465"/>
      <c r="L19" s="465"/>
      <c r="M19" s="465"/>
      <c r="N19" s="465"/>
      <c r="O19" s="465"/>
      <c r="P19" s="465"/>
      <c r="Q19" s="465"/>
      <c r="R19" s="465"/>
      <c r="S19" s="465"/>
      <c r="T19" s="465"/>
      <c r="U19" s="465"/>
      <c r="V19" s="465"/>
      <c r="W19" s="465"/>
      <c r="X19" s="465"/>
    </row>
    <row r="20" spans="1:24">
      <c r="A20" s="426" t="s">
        <v>476</v>
      </c>
      <c r="B20" s="474"/>
      <c r="C20" s="434"/>
      <c r="D20" s="434"/>
      <c r="E20" s="384"/>
      <c r="F20" s="434"/>
      <c r="G20" s="434"/>
      <c r="H20" s="434"/>
      <c r="I20" s="465"/>
      <c r="J20" s="465"/>
      <c r="K20" s="465"/>
      <c r="L20" s="465"/>
      <c r="M20" s="465"/>
      <c r="N20" s="465"/>
      <c r="O20" s="465"/>
      <c r="P20" s="465"/>
      <c r="Q20" s="465"/>
      <c r="R20" s="465"/>
      <c r="S20" s="465"/>
      <c r="T20" s="465"/>
      <c r="U20" s="465"/>
      <c r="V20" s="465"/>
      <c r="W20" s="465"/>
      <c r="X20" s="465"/>
    </row>
    <row r="21" spans="1:24">
      <c r="A21" s="426" t="s">
        <v>477</v>
      </c>
      <c r="B21" s="474"/>
      <c r="C21" s="434"/>
      <c r="D21" s="434"/>
      <c r="E21" s="384"/>
      <c r="F21" s="434"/>
      <c r="G21" s="434"/>
      <c r="H21" s="434"/>
      <c r="I21" s="465"/>
      <c r="J21" s="465"/>
      <c r="K21" s="465"/>
      <c r="L21" s="465"/>
      <c r="M21" s="465"/>
      <c r="N21" s="465"/>
      <c r="O21" s="465"/>
      <c r="P21" s="465"/>
      <c r="Q21" s="465"/>
      <c r="R21" s="465"/>
      <c r="S21" s="465"/>
      <c r="T21" s="465"/>
      <c r="U21" s="465"/>
      <c r="V21" s="465"/>
      <c r="W21" s="465"/>
      <c r="X21" s="465"/>
    </row>
    <row r="22" spans="1:24">
      <c r="A22" s="414" t="s">
        <v>541</v>
      </c>
      <c r="B22" s="525"/>
      <c r="C22" s="434"/>
      <c r="D22" s="434"/>
      <c r="E22" s="384"/>
      <c r="F22" s="434"/>
      <c r="G22" s="434"/>
      <c r="H22" s="434"/>
      <c r="I22" s="465"/>
      <c r="J22" s="465"/>
      <c r="K22" s="465"/>
      <c r="L22" s="465"/>
      <c r="M22" s="465"/>
      <c r="N22" s="465"/>
      <c r="O22" s="465"/>
      <c r="P22" s="465"/>
      <c r="Q22" s="465"/>
      <c r="R22" s="465"/>
      <c r="S22" s="465"/>
      <c r="T22" s="465"/>
      <c r="U22" s="465"/>
      <c r="V22" s="465"/>
      <c r="W22" s="465"/>
      <c r="X22" s="465"/>
    </row>
    <row r="23" spans="1:24">
      <c r="A23" s="415" t="s">
        <v>535</v>
      </c>
      <c r="B23" s="422"/>
      <c r="C23" s="434"/>
      <c r="D23" s="434"/>
      <c r="E23" s="384"/>
      <c r="F23" s="434"/>
      <c r="G23" s="434"/>
      <c r="H23" s="434"/>
      <c r="I23" s="465"/>
      <c r="J23" s="465"/>
      <c r="K23" s="465"/>
      <c r="L23" s="465"/>
      <c r="M23" s="465"/>
      <c r="N23" s="465"/>
      <c r="O23" s="465"/>
      <c r="P23" s="465"/>
      <c r="Q23" s="465"/>
      <c r="R23" s="465"/>
      <c r="S23" s="465"/>
      <c r="T23" s="465"/>
      <c r="U23" s="465"/>
      <c r="V23" s="465"/>
      <c r="W23" s="465"/>
      <c r="X23" s="465"/>
    </row>
    <row r="24" spans="1:24" ht="24">
      <c r="A24" s="415" t="s">
        <v>537</v>
      </c>
      <c r="B24" s="422"/>
      <c r="C24" s="434"/>
      <c r="D24" s="434"/>
      <c r="E24" s="384"/>
      <c r="F24" s="434"/>
      <c r="G24" s="434"/>
      <c r="H24" s="434"/>
      <c r="I24" s="465"/>
      <c r="J24" s="465"/>
      <c r="K24" s="465"/>
      <c r="L24" s="465"/>
      <c r="M24" s="465"/>
      <c r="N24" s="465"/>
      <c r="O24" s="465"/>
      <c r="P24" s="465"/>
      <c r="Q24" s="465"/>
      <c r="R24" s="465"/>
      <c r="S24" s="465"/>
      <c r="T24" s="465"/>
      <c r="U24" s="465"/>
      <c r="V24" s="465"/>
      <c r="W24" s="465"/>
      <c r="X24" s="465"/>
    </row>
    <row r="25" spans="1:24">
      <c r="A25" s="415" t="s">
        <v>542</v>
      </c>
      <c r="B25" s="422"/>
      <c r="C25" s="434"/>
      <c r="D25" s="434"/>
      <c r="E25" s="384"/>
      <c r="F25" s="434"/>
      <c r="G25" s="434"/>
      <c r="H25" s="434"/>
      <c r="I25" s="465"/>
      <c r="J25" s="465"/>
      <c r="K25" s="465"/>
      <c r="L25" s="465"/>
      <c r="M25" s="465"/>
      <c r="N25" s="465"/>
      <c r="O25" s="465"/>
      <c r="P25" s="465"/>
      <c r="Q25" s="465"/>
      <c r="R25" s="465"/>
      <c r="S25" s="465"/>
      <c r="T25" s="465"/>
      <c r="U25" s="465"/>
      <c r="V25" s="465"/>
      <c r="W25" s="465"/>
      <c r="X25" s="465"/>
    </row>
    <row r="26" spans="1:24">
      <c r="A26" s="415" t="s">
        <v>459</v>
      </c>
      <c r="B26" s="422"/>
      <c r="C26" s="434"/>
      <c r="D26" s="434"/>
      <c r="E26" s="384"/>
      <c r="F26" s="434"/>
      <c r="G26" s="434"/>
      <c r="H26" s="434"/>
      <c r="I26" s="465"/>
      <c r="J26" s="465"/>
      <c r="K26" s="465"/>
      <c r="L26" s="465"/>
      <c r="M26" s="465"/>
      <c r="N26" s="465"/>
      <c r="O26" s="465"/>
      <c r="P26" s="465"/>
      <c r="Q26" s="465"/>
      <c r="R26" s="465"/>
      <c r="S26" s="465"/>
      <c r="T26" s="465"/>
      <c r="U26" s="465"/>
      <c r="V26" s="465"/>
      <c r="W26" s="465"/>
      <c r="X26" s="465"/>
    </row>
    <row r="27" spans="1:24">
      <c r="A27" s="415" t="s">
        <v>459</v>
      </c>
      <c r="B27" s="422"/>
      <c r="C27" s="434"/>
      <c r="D27" s="434"/>
      <c r="E27" s="384"/>
      <c r="F27" s="434"/>
      <c r="G27" s="434"/>
      <c r="H27" s="434"/>
      <c r="I27" s="465"/>
      <c r="J27" s="465"/>
      <c r="K27" s="465"/>
      <c r="L27" s="465"/>
      <c r="M27" s="465"/>
      <c r="N27" s="465"/>
      <c r="O27" s="465"/>
      <c r="P27" s="465"/>
      <c r="Q27" s="465"/>
      <c r="R27" s="465"/>
      <c r="S27" s="465"/>
      <c r="T27" s="465"/>
      <c r="U27" s="465"/>
      <c r="V27" s="465"/>
      <c r="W27" s="465"/>
      <c r="X27" s="465"/>
    </row>
    <row r="28" spans="1:24">
      <c r="A28" s="415" t="s">
        <v>459</v>
      </c>
      <c r="B28" s="422"/>
      <c r="C28" s="434"/>
      <c r="D28" s="434"/>
      <c r="E28" s="384"/>
      <c r="F28" s="434"/>
      <c r="G28" s="434"/>
      <c r="H28" s="434"/>
      <c r="I28" s="465"/>
      <c r="J28" s="465"/>
      <c r="K28" s="465"/>
      <c r="L28" s="465"/>
      <c r="M28" s="465"/>
      <c r="N28" s="465"/>
      <c r="O28" s="465"/>
      <c r="P28" s="465"/>
      <c r="Q28" s="465"/>
      <c r="R28" s="465"/>
      <c r="S28" s="465"/>
      <c r="T28" s="465"/>
      <c r="U28" s="465"/>
      <c r="V28" s="465"/>
      <c r="W28" s="465"/>
      <c r="X28" s="465"/>
    </row>
    <row r="29" spans="1:24">
      <c r="A29" s="415" t="s">
        <v>459</v>
      </c>
      <c r="B29" s="422"/>
      <c r="C29" s="434"/>
      <c r="D29" s="434"/>
      <c r="E29" s="384"/>
      <c r="F29" s="434"/>
      <c r="G29" s="434"/>
      <c r="H29" s="434"/>
      <c r="I29" s="465"/>
      <c r="J29" s="465"/>
      <c r="K29" s="465"/>
      <c r="L29" s="465"/>
      <c r="M29" s="465"/>
      <c r="N29" s="465"/>
      <c r="O29" s="465"/>
      <c r="P29" s="465"/>
      <c r="Q29" s="465"/>
      <c r="R29" s="465"/>
      <c r="S29" s="465"/>
      <c r="T29" s="465"/>
      <c r="U29" s="465"/>
      <c r="V29" s="465"/>
      <c r="W29" s="465"/>
      <c r="X29" s="465"/>
    </row>
    <row r="30" spans="1:24">
      <c r="A30" s="415" t="s">
        <v>459</v>
      </c>
      <c r="B30" s="422"/>
      <c r="C30" s="434"/>
      <c r="D30" s="434"/>
      <c r="E30" s="384"/>
      <c r="F30" s="434"/>
      <c r="G30" s="434"/>
      <c r="H30" s="434"/>
      <c r="I30" s="465"/>
      <c r="J30" s="465"/>
      <c r="K30" s="465"/>
      <c r="L30" s="465"/>
      <c r="M30" s="465"/>
      <c r="N30" s="465"/>
      <c r="O30" s="465"/>
      <c r="P30" s="465"/>
      <c r="Q30" s="465"/>
      <c r="R30" s="465"/>
      <c r="S30" s="465"/>
      <c r="T30" s="465"/>
      <c r="U30" s="465"/>
      <c r="V30" s="465"/>
      <c r="W30" s="465"/>
      <c r="X30" s="465"/>
    </row>
    <row r="31" spans="1:24">
      <c r="A31" s="453" t="s">
        <v>529</v>
      </c>
      <c r="B31" s="421"/>
      <c r="C31" s="421"/>
      <c r="D31" s="421"/>
      <c r="E31" s="372"/>
      <c r="F31" s="372"/>
      <c r="G31" s="372"/>
      <c r="H31" s="372"/>
      <c r="I31" s="465"/>
      <c r="J31" s="465"/>
      <c r="K31" s="465"/>
      <c r="L31" s="465"/>
      <c r="M31" s="465"/>
      <c r="N31" s="465"/>
      <c r="O31" s="465"/>
      <c r="P31" s="465"/>
      <c r="Q31" s="465"/>
      <c r="R31" s="465"/>
      <c r="S31" s="465"/>
      <c r="T31" s="465"/>
      <c r="U31" s="465"/>
      <c r="V31" s="465"/>
      <c r="W31" s="465"/>
      <c r="X31" s="465"/>
    </row>
    <row r="32" spans="1:24">
      <c r="A32" s="426" t="s">
        <v>475</v>
      </c>
      <c r="B32" s="474"/>
      <c r="C32" s="434"/>
      <c r="D32" s="434"/>
      <c r="E32" s="384"/>
      <c r="F32" s="434"/>
      <c r="G32" s="434"/>
      <c r="H32" s="434"/>
      <c r="I32" s="465"/>
      <c r="J32" s="465"/>
      <c r="K32" s="465"/>
      <c r="L32" s="465"/>
      <c r="M32" s="465"/>
      <c r="N32" s="465"/>
      <c r="O32" s="465"/>
      <c r="P32" s="465"/>
      <c r="Q32" s="465"/>
      <c r="R32" s="465"/>
      <c r="S32" s="465"/>
      <c r="T32" s="465"/>
      <c r="U32" s="465"/>
      <c r="V32" s="465"/>
      <c r="W32" s="465"/>
      <c r="X32" s="465"/>
    </row>
    <row r="33" spans="1:257">
      <c r="A33" s="426" t="s">
        <v>476</v>
      </c>
      <c r="B33" s="474"/>
      <c r="C33" s="434"/>
      <c r="D33" s="434"/>
      <c r="E33" s="384"/>
      <c r="F33" s="434"/>
      <c r="G33" s="434"/>
      <c r="H33" s="434"/>
      <c r="I33" s="465"/>
      <c r="J33" s="465"/>
      <c r="K33" s="465"/>
      <c r="L33" s="465"/>
      <c r="M33" s="465"/>
      <c r="N33" s="465"/>
      <c r="O33" s="465"/>
      <c r="P33" s="465"/>
      <c r="Q33" s="465"/>
      <c r="R33" s="465"/>
      <c r="S33" s="465"/>
      <c r="T33" s="465"/>
      <c r="U33" s="465"/>
      <c r="V33" s="465"/>
      <c r="W33" s="465"/>
      <c r="X33" s="465"/>
    </row>
    <row r="34" spans="1:257">
      <c r="A34" s="426" t="s">
        <v>477</v>
      </c>
      <c r="B34" s="475"/>
      <c r="C34" s="434"/>
      <c r="D34" s="434"/>
      <c r="E34" s="405"/>
      <c r="F34" s="434"/>
      <c r="G34" s="434"/>
      <c r="H34" s="434"/>
      <c r="I34" s="465"/>
      <c r="J34" s="465"/>
      <c r="K34" s="465"/>
      <c r="L34" s="465"/>
      <c r="M34" s="465"/>
      <c r="N34" s="465"/>
      <c r="O34" s="465"/>
      <c r="P34" s="465"/>
      <c r="Q34" s="465"/>
      <c r="R34" s="465"/>
      <c r="S34" s="465"/>
      <c r="T34" s="465"/>
      <c r="U34" s="465"/>
      <c r="V34" s="465"/>
      <c r="W34" s="465"/>
      <c r="X34" s="465"/>
    </row>
    <row r="35" spans="1:257">
      <c r="A35" s="414" t="s">
        <v>541</v>
      </c>
      <c r="B35" s="526"/>
      <c r="C35" s="434"/>
      <c r="D35" s="434"/>
      <c r="E35" s="405"/>
      <c r="F35" s="434"/>
      <c r="G35" s="434"/>
      <c r="H35" s="434"/>
      <c r="I35" s="465"/>
      <c r="J35" s="465"/>
      <c r="K35" s="465"/>
      <c r="L35" s="465"/>
      <c r="M35" s="465"/>
      <c r="N35" s="465"/>
      <c r="O35" s="465"/>
      <c r="P35" s="465"/>
      <c r="Q35" s="465"/>
      <c r="R35" s="465"/>
      <c r="S35" s="465"/>
      <c r="T35" s="465"/>
      <c r="U35" s="465"/>
      <c r="V35" s="465"/>
      <c r="W35" s="465"/>
      <c r="X35" s="465"/>
    </row>
    <row r="36" spans="1:257">
      <c r="A36" s="415" t="s">
        <v>535</v>
      </c>
      <c r="B36" s="423"/>
      <c r="C36" s="434"/>
      <c r="D36" s="434"/>
      <c r="E36" s="405"/>
      <c r="F36" s="434"/>
      <c r="G36" s="434"/>
      <c r="H36" s="434"/>
      <c r="I36" s="465"/>
      <c r="J36" s="465"/>
      <c r="K36" s="465"/>
      <c r="L36" s="465"/>
      <c r="M36" s="465"/>
      <c r="N36" s="465"/>
      <c r="O36" s="465"/>
      <c r="P36" s="465"/>
      <c r="Q36" s="465"/>
      <c r="R36" s="465"/>
      <c r="S36" s="465"/>
      <c r="T36" s="465"/>
      <c r="U36" s="465"/>
      <c r="V36" s="465"/>
      <c r="W36" s="465"/>
      <c r="X36" s="465"/>
    </row>
    <row r="37" spans="1:257" ht="24">
      <c r="A37" s="415" t="s">
        <v>537</v>
      </c>
      <c r="B37" s="423"/>
      <c r="C37" s="434"/>
      <c r="D37" s="434"/>
      <c r="E37" s="405"/>
      <c r="F37" s="434"/>
      <c r="G37" s="434"/>
      <c r="H37" s="434"/>
      <c r="I37" s="465"/>
      <c r="J37" s="465"/>
      <c r="K37" s="465"/>
      <c r="L37" s="465"/>
      <c r="M37" s="465"/>
      <c r="N37" s="465"/>
      <c r="O37" s="465"/>
      <c r="P37" s="465"/>
      <c r="Q37" s="465"/>
      <c r="R37" s="465"/>
      <c r="S37" s="465"/>
      <c r="T37" s="465"/>
      <c r="U37" s="465"/>
      <c r="V37" s="465"/>
      <c r="W37" s="465"/>
      <c r="X37" s="465"/>
    </row>
    <row r="38" spans="1:257">
      <c r="A38" s="415" t="s">
        <v>542</v>
      </c>
      <c r="B38" s="423"/>
      <c r="C38" s="434"/>
      <c r="D38" s="434"/>
      <c r="E38" s="405"/>
      <c r="F38" s="434"/>
      <c r="G38" s="434"/>
      <c r="H38" s="434"/>
      <c r="I38" s="465"/>
      <c r="J38" s="465"/>
      <c r="K38" s="465"/>
      <c r="L38" s="465"/>
      <c r="M38" s="465"/>
      <c r="N38" s="465"/>
      <c r="O38" s="465"/>
      <c r="P38" s="465"/>
      <c r="Q38" s="465"/>
      <c r="R38" s="465"/>
      <c r="S38" s="465"/>
      <c r="T38" s="465"/>
      <c r="U38" s="465"/>
      <c r="V38" s="465"/>
      <c r="W38" s="465"/>
      <c r="X38" s="465"/>
    </row>
    <row r="39" spans="1:257">
      <c r="A39" s="415" t="s">
        <v>459</v>
      </c>
      <c r="B39" s="423"/>
      <c r="C39" s="434"/>
      <c r="D39" s="434"/>
      <c r="E39" s="405"/>
      <c r="F39" s="434"/>
      <c r="G39" s="434"/>
      <c r="H39" s="434"/>
      <c r="I39" s="465"/>
      <c r="J39" s="465"/>
      <c r="K39" s="465"/>
      <c r="L39" s="465"/>
      <c r="M39" s="465"/>
      <c r="N39" s="465"/>
      <c r="O39" s="465"/>
      <c r="P39" s="465"/>
      <c r="Q39" s="465"/>
      <c r="R39" s="465"/>
      <c r="S39" s="465"/>
      <c r="T39" s="465"/>
      <c r="U39" s="465"/>
      <c r="V39" s="465"/>
      <c r="W39" s="465"/>
      <c r="X39" s="465"/>
    </row>
    <row r="40" spans="1:257">
      <c r="A40" s="415" t="s">
        <v>459</v>
      </c>
      <c r="B40" s="423"/>
      <c r="C40" s="434"/>
      <c r="D40" s="434"/>
      <c r="E40" s="405"/>
      <c r="F40" s="434"/>
      <c r="G40" s="434"/>
      <c r="H40" s="434"/>
      <c r="I40" s="465"/>
      <c r="J40" s="465"/>
      <c r="K40" s="465"/>
      <c r="L40" s="465"/>
      <c r="M40" s="465"/>
      <c r="N40" s="465"/>
      <c r="O40" s="465"/>
      <c r="P40" s="465"/>
      <c r="Q40" s="465"/>
      <c r="R40" s="465"/>
      <c r="S40" s="465"/>
      <c r="T40" s="465"/>
      <c r="U40" s="465"/>
      <c r="V40" s="465"/>
      <c r="W40" s="465"/>
      <c r="X40" s="465"/>
    </row>
    <row r="41" spans="1:257">
      <c r="A41" s="415" t="s">
        <v>459</v>
      </c>
      <c r="B41" s="423"/>
      <c r="C41" s="434"/>
      <c r="D41" s="434"/>
      <c r="E41" s="405"/>
      <c r="F41" s="434"/>
      <c r="G41" s="434"/>
      <c r="H41" s="434"/>
      <c r="I41" s="465"/>
      <c r="J41" s="465"/>
      <c r="K41" s="465"/>
      <c r="L41" s="465"/>
      <c r="M41" s="465"/>
      <c r="N41" s="465"/>
      <c r="O41" s="465"/>
      <c r="P41" s="465"/>
      <c r="Q41" s="465"/>
      <c r="R41" s="465"/>
      <c r="S41" s="465"/>
      <c r="T41" s="465"/>
      <c r="U41" s="465"/>
      <c r="V41" s="465"/>
      <c r="W41" s="465"/>
      <c r="X41" s="465"/>
    </row>
    <row r="42" spans="1:257">
      <c r="A42" s="415" t="s">
        <v>459</v>
      </c>
      <c r="B42" s="423"/>
      <c r="C42" s="434"/>
      <c r="D42" s="434"/>
      <c r="E42" s="405"/>
      <c r="F42" s="434"/>
      <c r="G42" s="434"/>
      <c r="H42" s="434"/>
      <c r="I42" s="465"/>
      <c r="J42" s="465"/>
      <c r="K42" s="465"/>
      <c r="L42" s="465"/>
      <c r="M42" s="465"/>
      <c r="N42" s="465"/>
      <c r="O42" s="465"/>
      <c r="P42" s="465"/>
      <c r="Q42" s="465"/>
      <c r="R42" s="465"/>
      <c r="S42" s="465"/>
      <c r="T42" s="465"/>
      <c r="U42" s="465"/>
      <c r="V42" s="465"/>
      <c r="W42" s="465"/>
      <c r="X42" s="465"/>
    </row>
    <row r="43" spans="1:257">
      <c r="A43" s="415" t="s">
        <v>459</v>
      </c>
      <c r="B43" s="423"/>
      <c r="C43" s="434"/>
      <c r="D43" s="434"/>
      <c r="E43" s="405"/>
      <c r="F43" s="434"/>
      <c r="G43" s="434"/>
      <c r="H43" s="434"/>
      <c r="I43" s="465"/>
      <c r="J43" s="465"/>
      <c r="K43" s="465"/>
      <c r="L43" s="465"/>
      <c r="M43" s="465"/>
      <c r="N43" s="465"/>
      <c r="O43" s="465"/>
      <c r="P43" s="465"/>
      <c r="Q43" s="465"/>
      <c r="R43" s="465"/>
      <c r="S43" s="465"/>
      <c r="T43" s="465"/>
      <c r="U43" s="465"/>
      <c r="V43" s="465"/>
      <c r="W43" s="465"/>
      <c r="X43" s="465"/>
    </row>
    <row r="44" spans="1:257">
      <c r="A44" s="415" t="s">
        <v>459</v>
      </c>
      <c r="B44" s="423"/>
      <c r="C44" s="434"/>
      <c r="D44" s="434"/>
      <c r="E44" s="405"/>
      <c r="F44" s="434"/>
      <c r="G44" s="434"/>
      <c r="H44" s="434"/>
      <c r="I44" s="465"/>
      <c r="J44" s="465"/>
      <c r="K44" s="465"/>
      <c r="L44" s="465"/>
      <c r="M44" s="465"/>
      <c r="N44" s="465"/>
      <c r="O44" s="465"/>
      <c r="P44" s="465"/>
      <c r="Q44" s="465"/>
      <c r="R44" s="465"/>
      <c r="S44" s="465"/>
      <c r="T44" s="465"/>
      <c r="U44" s="465"/>
      <c r="V44" s="465"/>
      <c r="W44" s="465"/>
      <c r="X44" s="465"/>
    </row>
    <row r="45" spans="1:257">
      <c r="A45" s="415" t="s">
        <v>459</v>
      </c>
      <c r="B45" s="423"/>
      <c r="C45" s="434"/>
      <c r="D45" s="434"/>
      <c r="E45" s="405"/>
      <c r="F45" s="434"/>
      <c r="G45" s="434"/>
      <c r="H45" s="434"/>
      <c r="I45" s="465"/>
      <c r="J45" s="465"/>
      <c r="K45" s="465"/>
      <c r="L45" s="465"/>
      <c r="M45" s="465"/>
      <c r="N45" s="465"/>
      <c r="O45" s="465"/>
      <c r="P45" s="465"/>
      <c r="Q45" s="465"/>
      <c r="R45" s="465"/>
      <c r="S45" s="465"/>
      <c r="T45" s="465"/>
      <c r="U45" s="465"/>
      <c r="V45" s="465"/>
      <c r="W45" s="465"/>
      <c r="X45" s="465"/>
    </row>
    <row r="46" spans="1:257" s="467" customFormat="1" ht="15.75" thickBot="1">
      <c r="A46" s="462" t="s">
        <v>393</v>
      </c>
      <c r="B46" s="424"/>
      <c r="C46" s="424"/>
      <c r="D46" s="424"/>
      <c r="E46" s="386"/>
      <c r="F46" s="386"/>
      <c r="G46" s="386"/>
      <c r="H46" s="386"/>
      <c r="I46" s="466"/>
      <c r="J46" s="466"/>
      <c r="K46" s="466"/>
      <c r="L46" s="466"/>
      <c r="M46" s="466"/>
      <c r="N46" s="466"/>
      <c r="O46" s="466"/>
      <c r="P46" s="466"/>
      <c r="Q46" s="466"/>
      <c r="R46" s="466"/>
      <c r="S46" s="466"/>
      <c r="T46" s="466"/>
      <c r="U46" s="466"/>
      <c r="V46" s="466"/>
      <c r="W46" s="466"/>
      <c r="X46" s="466"/>
    </row>
    <row r="47" spans="1:257" s="470" customFormat="1">
      <c r="A47" s="468"/>
      <c r="B47" s="468"/>
      <c r="C47" s="468"/>
      <c r="D47" s="468"/>
      <c r="E47" s="469"/>
      <c r="F47" s="469"/>
      <c r="G47" s="469"/>
      <c r="H47" s="469"/>
      <c r="I47" s="465"/>
      <c r="J47" s="465"/>
      <c r="K47" s="465"/>
      <c r="L47" s="465"/>
      <c r="M47" s="465"/>
      <c r="N47" s="465"/>
      <c r="O47" s="465"/>
      <c r="P47" s="465"/>
      <c r="Q47" s="465"/>
      <c r="R47" s="465"/>
      <c r="S47" s="465"/>
      <c r="T47" s="465"/>
      <c r="U47" s="465"/>
      <c r="V47" s="465"/>
      <c r="W47" s="465"/>
      <c r="X47" s="465"/>
    </row>
    <row r="48" spans="1:257">
      <c r="Y48" s="471"/>
      <c r="Z48" s="471"/>
      <c r="AA48" s="471"/>
      <c r="AB48" s="471"/>
      <c r="AC48" s="471"/>
      <c r="AD48" s="471"/>
      <c r="AE48" s="471"/>
      <c r="AF48" s="471"/>
      <c r="AG48" s="471"/>
      <c r="AH48" s="471"/>
      <c r="AI48" s="471"/>
      <c r="AJ48" s="471"/>
      <c r="AK48" s="471"/>
      <c r="AL48" s="471"/>
      <c r="AM48" s="471"/>
      <c r="AN48" s="471"/>
      <c r="AO48" s="471"/>
      <c r="AP48" s="471"/>
      <c r="AQ48" s="471"/>
      <c r="AR48" s="471"/>
      <c r="AS48" s="471"/>
      <c r="AT48" s="471"/>
      <c r="AU48" s="471"/>
      <c r="AV48" s="471"/>
      <c r="AW48" s="471"/>
      <c r="AX48" s="471"/>
      <c r="AY48" s="471"/>
      <c r="AZ48" s="471"/>
      <c r="BA48" s="471"/>
      <c r="BB48" s="471"/>
      <c r="BC48" s="471"/>
      <c r="BD48" s="471"/>
      <c r="BE48" s="471"/>
      <c r="BF48" s="471"/>
      <c r="BG48" s="471"/>
      <c r="BH48" s="471"/>
      <c r="BI48" s="471"/>
      <c r="BJ48" s="471"/>
      <c r="BK48" s="471"/>
      <c r="BL48" s="471"/>
      <c r="BM48" s="471"/>
      <c r="BN48" s="471"/>
      <c r="BO48" s="471"/>
      <c r="BP48" s="471"/>
      <c r="BQ48" s="471"/>
      <c r="BR48" s="471"/>
      <c r="BS48" s="471"/>
      <c r="BT48" s="471"/>
      <c r="BU48" s="471"/>
      <c r="BV48" s="471"/>
      <c r="BW48" s="471"/>
      <c r="BX48" s="471"/>
      <c r="BY48" s="471"/>
      <c r="BZ48" s="471"/>
      <c r="CA48" s="471"/>
      <c r="CB48" s="471"/>
      <c r="CC48" s="471"/>
      <c r="CD48" s="471"/>
      <c r="CE48" s="471"/>
      <c r="CF48" s="471"/>
      <c r="CG48" s="471"/>
      <c r="CH48" s="471"/>
      <c r="CI48" s="471"/>
      <c r="CJ48" s="471"/>
      <c r="CK48" s="471"/>
      <c r="CL48" s="471"/>
      <c r="CM48" s="471"/>
      <c r="CN48" s="471"/>
      <c r="CO48" s="471"/>
      <c r="CP48" s="471"/>
      <c r="CQ48" s="471"/>
      <c r="CR48" s="471"/>
      <c r="CS48" s="471"/>
      <c r="CT48" s="471"/>
      <c r="CU48" s="471"/>
      <c r="CV48" s="471"/>
      <c r="CW48" s="471"/>
      <c r="CX48" s="471"/>
      <c r="CY48" s="471"/>
      <c r="CZ48" s="471"/>
      <c r="DA48" s="471"/>
      <c r="DB48" s="471"/>
      <c r="DC48" s="471"/>
      <c r="DD48" s="471"/>
      <c r="DE48" s="471"/>
      <c r="DF48" s="471"/>
      <c r="DG48" s="471"/>
      <c r="DH48" s="471"/>
      <c r="DI48" s="471"/>
      <c r="DJ48" s="471"/>
      <c r="DK48" s="471"/>
      <c r="DL48" s="471"/>
      <c r="DM48" s="471"/>
      <c r="DN48" s="471"/>
      <c r="DO48" s="471"/>
      <c r="DP48" s="471"/>
      <c r="DQ48" s="471"/>
      <c r="DR48" s="471"/>
      <c r="DS48" s="471"/>
      <c r="DT48" s="471"/>
      <c r="DU48" s="471"/>
      <c r="DV48" s="471"/>
      <c r="DW48" s="471"/>
      <c r="DX48" s="471"/>
      <c r="DY48" s="471"/>
      <c r="DZ48" s="471"/>
      <c r="EA48" s="471"/>
      <c r="EB48" s="471"/>
      <c r="EC48" s="471"/>
      <c r="ED48" s="471"/>
      <c r="EE48" s="471"/>
      <c r="EF48" s="471"/>
      <c r="EG48" s="471"/>
      <c r="EH48" s="471"/>
      <c r="EI48" s="471"/>
      <c r="EJ48" s="471"/>
      <c r="EK48" s="471"/>
      <c r="EL48" s="471"/>
      <c r="EM48" s="471"/>
      <c r="EN48" s="471"/>
      <c r="EO48" s="471"/>
      <c r="EP48" s="471"/>
      <c r="EQ48" s="471"/>
      <c r="ER48" s="471"/>
      <c r="ES48" s="471"/>
      <c r="ET48" s="471"/>
      <c r="EU48" s="471"/>
      <c r="EV48" s="471"/>
      <c r="EW48" s="471"/>
      <c r="EX48" s="471"/>
      <c r="EY48" s="471"/>
      <c r="EZ48" s="471"/>
      <c r="FA48" s="471"/>
      <c r="FB48" s="471"/>
      <c r="FC48" s="471"/>
      <c r="FD48" s="471"/>
      <c r="FE48" s="471"/>
      <c r="FF48" s="471"/>
      <c r="FG48" s="471"/>
      <c r="FH48" s="471"/>
      <c r="FI48" s="471"/>
      <c r="FJ48" s="471"/>
      <c r="FK48" s="471"/>
      <c r="FL48" s="471"/>
      <c r="FM48" s="471"/>
      <c r="FN48" s="471"/>
      <c r="FO48" s="471"/>
      <c r="FP48" s="471"/>
      <c r="FQ48" s="471"/>
      <c r="FR48" s="471"/>
      <c r="FS48" s="471"/>
      <c r="FT48" s="471"/>
      <c r="FU48" s="471"/>
      <c r="FV48" s="471"/>
      <c r="FW48" s="471"/>
      <c r="FX48" s="471"/>
      <c r="FY48" s="471"/>
      <c r="FZ48" s="471"/>
      <c r="GA48" s="471"/>
      <c r="GB48" s="471"/>
      <c r="GC48" s="471"/>
      <c r="GD48" s="471"/>
      <c r="GE48" s="471"/>
      <c r="GF48" s="471"/>
      <c r="GG48" s="471"/>
      <c r="GH48" s="471"/>
      <c r="GI48" s="471"/>
      <c r="GJ48" s="471"/>
      <c r="GK48" s="471"/>
      <c r="GL48" s="471"/>
      <c r="GM48" s="471"/>
      <c r="GN48" s="471"/>
      <c r="GO48" s="471"/>
      <c r="GP48" s="471"/>
      <c r="GQ48" s="471"/>
      <c r="GR48" s="471"/>
      <c r="GS48" s="471"/>
      <c r="GT48" s="471"/>
      <c r="GU48" s="471"/>
      <c r="GV48" s="471"/>
      <c r="GW48" s="471"/>
      <c r="GX48" s="471"/>
      <c r="GY48" s="471"/>
      <c r="GZ48" s="471"/>
      <c r="HA48" s="471"/>
      <c r="HB48" s="471"/>
      <c r="HC48" s="471"/>
      <c r="HD48" s="471"/>
      <c r="HE48" s="471"/>
      <c r="HF48" s="471"/>
      <c r="HG48" s="471"/>
      <c r="HH48" s="471"/>
      <c r="HI48" s="471"/>
      <c r="HJ48" s="471"/>
      <c r="HK48" s="471"/>
      <c r="HL48" s="471"/>
      <c r="HM48" s="471"/>
      <c r="HN48" s="471"/>
      <c r="HO48" s="471"/>
      <c r="HP48" s="471"/>
      <c r="HQ48" s="471"/>
      <c r="HR48" s="471"/>
      <c r="HS48" s="471"/>
      <c r="HT48" s="471"/>
      <c r="HU48" s="471"/>
      <c r="HV48" s="471"/>
      <c r="HW48" s="471"/>
      <c r="HX48" s="471"/>
      <c r="HY48" s="471"/>
      <c r="HZ48" s="471"/>
      <c r="IA48" s="471"/>
      <c r="IB48" s="471"/>
      <c r="IC48" s="471"/>
      <c r="ID48" s="471"/>
      <c r="IE48" s="471"/>
      <c r="IF48" s="471"/>
      <c r="IG48" s="471"/>
      <c r="IH48" s="471"/>
      <c r="II48" s="471"/>
      <c r="IJ48" s="471"/>
      <c r="IK48" s="471"/>
      <c r="IL48" s="471"/>
      <c r="IM48" s="471"/>
      <c r="IN48" s="471"/>
      <c r="IO48" s="471"/>
      <c r="IP48" s="471"/>
      <c r="IQ48" s="471"/>
      <c r="IR48" s="471"/>
      <c r="IS48" s="471"/>
      <c r="IT48" s="471"/>
      <c r="IU48" s="471"/>
      <c r="IV48" s="471"/>
      <c r="IW48" s="471"/>
    </row>
    <row r="49" spans="25:257">
      <c r="Y49" s="471"/>
      <c r="Z49" s="471"/>
      <c r="AA49" s="471"/>
      <c r="AB49" s="471"/>
      <c r="AC49" s="471"/>
      <c r="AD49" s="471"/>
      <c r="AE49" s="471"/>
      <c r="AF49" s="471"/>
      <c r="AG49" s="471"/>
      <c r="AH49" s="471"/>
      <c r="AI49" s="471"/>
      <c r="AJ49" s="471"/>
      <c r="AK49" s="471"/>
      <c r="AL49" s="471"/>
      <c r="AM49" s="471"/>
      <c r="AN49" s="471"/>
      <c r="AO49" s="471"/>
      <c r="AP49" s="471"/>
      <c r="AQ49" s="471"/>
      <c r="AR49" s="471"/>
      <c r="AS49" s="471"/>
      <c r="AT49" s="471"/>
      <c r="AU49" s="471"/>
      <c r="AV49" s="471"/>
      <c r="AW49" s="471"/>
      <c r="AX49" s="471"/>
      <c r="AY49" s="471"/>
      <c r="AZ49" s="471"/>
      <c r="BA49" s="471"/>
      <c r="BB49" s="471"/>
      <c r="BC49" s="471"/>
      <c r="BD49" s="471"/>
      <c r="BE49" s="471"/>
      <c r="BF49" s="471"/>
      <c r="BG49" s="471"/>
      <c r="BH49" s="471"/>
      <c r="BI49" s="471"/>
      <c r="BJ49" s="471"/>
      <c r="BK49" s="471"/>
      <c r="BL49" s="471"/>
      <c r="BM49" s="471"/>
      <c r="BN49" s="471"/>
      <c r="BO49" s="471"/>
      <c r="BP49" s="471"/>
      <c r="BQ49" s="471"/>
      <c r="BR49" s="471"/>
      <c r="BS49" s="471"/>
      <c r="BT49" s="471"/>
      <c r="BU49" s="471"/>
      <c r="BV49" s="471"/>
      <c r="BW49" s="471"/>
      <c r="BX49" s="471"/>
      <c r="BY49" s="471"/>
      <c r="BZ49" s="471"/>
      <c r="CA49" s="471"/>
      <c r="CB49" s="471"/>
      <c r="CC49" s="471"/>
      <c r="CD49" s="471"/>
      <c r="CE49" s="471"/>
      <c r="CF49" s="471"/>
      <c r="CG49" s="471"/>
      <c r="CH49" s="471"/>
      <c r="CI49" s="471"/>
      <c r="CJ49" s="471"/>
      <c r="CK49" s="471"/>
      <c r="CL49" s="471"/>
      <c r="CM49" s="471"/>
      <c r="CN49" s="471"/>
      <c r="CO49" s="471"/>
      <c r="CP49" s="471"/>
      <c r="CQ49" s="471"/>
      <c r="CR49" s="471"/>
      <c r="CS49" s="471"/>
      <c r="CT49" s="471"/>
      <c r="CU49" s="471"/>
      <c r="CV49" s="471"/>
      <c r="CW49" s="471"/>
      <c r="CX49" s="471"/>
      <c r="CY49" s="471"/>
      <c r="CZ49" s="471"/>
      <c r="DA49" s="471"/>
      <c r="DB49" s="471"/>
      <c r="DC49" s="471"/>
      <c r="DD49" s="471"/>
      <c r="DE49" s="471"/>
      <c r="DF49" s="471"/>
      <c r="DG49" s="471"/>
      <c r="DH49" s="471"/>
      <c r="DI49" s="471"/>
      <c r="DJ49" s="471"/>
      <c r="DK49" s="471"/>
      <c r="DL49" s="471"/>
      <c r="DM49" s="471"/>
      <c r="DN49" s="471"/>
      <c r="DO49" s="471"/>
      <c r="DP49" s="471"/>
      <c r="DQ49" s="471"/>
      <c r="DR49" s="471"/>
      <c r="DS49" s="471"/>
      <c r="DT49" s="471"/>
      <c r="DU49" s="471"/>
      <c r="DV49" s="471"/>
      <c r="DW49" s="471"/>
      <c r="DX49" s="471"/>
      <c r="DY49" s="471"/>
      <c r="DZ49" s="471"/>
      <c r="EA49" s="471"/>
      <c r="EB49" s="471"/>
      <c r="EC49" s="471"/>
      <c r="ED49" s="471"/>
      <c r="EE49" s="471"/>
      <c r="EF49" s="471"/>
      <c r="EG49" s="471"/>
      <c r="EH49" s="471"/>
      <c r="EI49" s="471"/>
      <c r="EJ49" s="471"/>
      <c r="EK49" s="471"/>
      <c r="EL49" s="471"/>
      <c r="EM49" s="471"/>
      <c r="EN49" s="471"/>
      <c r="EO49" s="471"/>
      <c r="EP49" s="471"/>
      <c r="EQ49" s="471"/>
      <c r="ER49" s="471"/>
      <c r="ES49" s="471"/>
      <c r="ET49" s="471"/>
      <c r="EU49" s="471"/>
      <c r="EV49" s="471"/>
      <c r="EW49" s="471"/>
      <c r="EX49" s="471"/>
      <c r="EY49" s="471"/>
      <c r="EZ49" s="471"/>
      <c r="FA49" s="471"/>
      <c r="FB49" s="471"/>
      <c r="FC49" s="471"/>
      <c r="FD49" s="471"/>
      <c r="FE49" s="471"/>
      <c r="FF49" s="471"/>
      <c r="FG49" s="471"/>
      <c r="FH49" s="471"/>
      <c r="FI49" s="471"/>
      <c r="FJ49" s="471"/>
      <c r="FK49" s="471"/>
      <c r="FL49" s="471"/>
      <c r="FM49" s="471"/>
      <c r="FN49" s="471"/>
      <c r="FO49" s="471"/>
      <c r="FP49" s="471"/>
      <c r="FQ49" s="471"/>
      <c r="FR49" s="471"/>
      <c r="FS49" s="471"/>
      <c r="FT49" s="471"/>
      <c r="FU49" s="471"/>
      <c r="FV49" s="471"/>
      <c r="FW49" s="471"/>
      <c r="FX49" s="471"/>
      <c r="FY49" s="471"/>
      <c r="FZ49" s="471"/>
      <c r="GA49" s="471"/>
      <c r="GB49" s="471"/>
      <c r="GC49" s="471"/>
      <c r="GD49" s="471"/>
      <c r="GE49" s="471"/>
      <c r="GF49" s="471"/>
      <c r="GG49" s="471"/>
      <c r="GH49" s="471"/>
      <c r="GI49" s="471"/>
      <c r="GJ49" s="471"/>
      <c r="GK49" s="471"/>
      <c r="GL49" s="471"/>
      <c r="GM49" s="471"/>
      <c r="GN49" s="471"/>
      <c r="GO49" s="471"/>
      <c r="GP49" s="471"/>
      <c r="GQ49" s="471"/>
      <c r="GR49" s="471"/>
      <c r="GS49" s="471"/>
      <c r="GT49" s="471"/>
      <c r="GU49" s="471"/>
      <c r="GV49" s="471"/>
      <c r="GW49" s="471"/>
      <c r="GX49" s="471"/>
      <c r="GY49" s="471"/>
      <c r="GZ49" s="471"/>
      <c r="HA49" s="471"/>
      <c r="HB49" s="471"/>
      <c r="HC49" s="471"/>
      <c r="HD49" s="471"/>
      <c r="HE49" s="471"/>
      <c r="HF49" s="471"/>
      <c r="HG49" s="471"/>
      <c r="HH49" s="471"/>
      <c r="HI49" s="471"/>
      <c r="HJ49" s="471"/>
      <c r="HK49" s="471"/>
      <c r="HL49" s="471"/>
      <c r="HM49" s="471"/>
      <c r="HN49" s="471"/>
      <c r="HO49" s="471"/>
      <c r="HP49" s="471"/>
      <c r="HQ49" s="471"/>
      <c r="HR49" s="471"/>
      <c r="HS49" s="471"/>
      <c r="HT49" s="471"/>
      <c r="HU49" s="471"/>
      <c r="HV49" s="471"/>
      <c r="HW49" s="471"/>
      <c r="HX49" s="471"/>
      <c r="HY49" s="471"/>
      <c r="HZ49" s="471"/>
      <c r="IA49" s="471"/>
      <c r="IB49" s="471"/>
      <c r="IC49" s="471"/>
      <c r="ID49" s="471"/>
      <c r="IE49" s="471"/>
      <c r="IF49" s="471"/>
      <c r="IG49" s="471"/>
      <c r="IH49" s="471"/>
      <c r="II49" s="471"/>
      <c r="IJ49" s="471"/>
      <c r="IK49" s="471"/>
      <c r="IL49" s="471"/>
      <c r="IM49" s="471"/>
      <c r="IN49" s="471"/>
      <c r="IO49" s="471"/>
      <c r="IP49" s="471"/>
      <c r="IQ49" s="471"/>
      <c r="IR49" s="471"/>
      <c r="IS49" s="471"/>
      <c r="IT49" s="471"/>
      <c r="IU49" s="471"/>
      <c r="IV49" s="471"/>
      <c r="IW49" s="471"/>
    </row>
  </sheetData>
  <customSheetViews>
    <customSheetView guid="{5E264256-DB90-41BF-B930-D29429E030B6}" fitToPage="1">
      <selection activeCell="A9" sqref="A9"/>
      <pageMargins left="0.21510416666666701" right="0.31" top="0.50312500000000004" bottom="0.75" header="0.3" footer="0.3"/>
      <pageSetup paperSize="9" scale="70" orientation="landscape" r:id="rId1"/>
      <headerFooter>
        <oddHeader>&amp;L&amp;"-,Regular"&amp;11UCO Bank&amp;C&amp;"-,Regular"&amp;11Implementation Cost&amp;R&amp;"-,Regular"&amp;11OBC/HO/DIT/RFP-CBS-UPG/16/2018-19 
dated 27/07/2018</oddHeader>
      </headerFooter>
    </customSheetView>
  </customSheetViews>
  <mergeCells count="3">
    <mergeCell ref="H1:H2"/>
    <mergeCell ref="A1:A2"/>
    <mergeCell ref="E1:G1"/>
  </mergeCells>
  <pageMargins left="0.21510416666666701" right="0.31" top="0.50312500000000004" bottom="0.75" header="0.3" footer="0.3"/>
  <pageSetup paperSize="9" scale="88" orientation="landscape" r:id="rId2"/>
  <headerFooter>
    <oddHeader>&amp;L&amp;"-,Regular"&amp;11UCO Bank&amp;C&amp;"-,Regular"&amp;11Implementation Cost</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18</vt:i4>
      </vt:variant>
      <vt:variant>
        <vt:lpstr>Named Ranges</vt:lpstr>
      </vt:variant>
      <vt:variant>
        <vt:i4>11</vt:i4>
      </vt:variant>
    </vt:vector>
  </HeadingPairs>
  <TitlesOfParts>
    <vt:vector size="29" baseType="lpstr">
      <vt:lpstr>Summary</vt:lpstr>
      <vt:lpstr>All RRBs One time+Recur. all</vt:lpstr>
      <vt:lpstr>Instructions</vt:lpstr>
      <vt:lpstr>Cost Summary</vt:lpstr>
      <vt:lpstr>a. Application Cost </vt:lpstr>
      <vt:lpstr>b. Database &amp; peripheral</vt:lpstr>
      <vt:lpstr>c. DC-DR Hardware</vt:lpstr>
      <vt:lpstr>d. Installation and Commission </vt:lpstr>
      <vt:lpstr>e. Implementation Efforts</vt:lpstr>
      <vt:lpstr>Sheet1</vt:lpstr>
      <vt:lpstr>Sheet2</vt:lpstr>
      <vt:lpstr>Branches</vt:lpstr>
      <vt:lpstr>ATM costs computation</vt:lpstr>
      <vt:lpstr>Reusable branch peripherals</vt:lpstr>
      <vt:lpstr>f. AMC, ATS &amp; Others</vt:lpstr>
      <vt:lpstr>g. FM - manpower</vt:lpstr>
      <vt:lpstr>h. Training Cost</vt:lpstr>
      <vt:lpstr>e.Other Cost </vt:lpstr>
      <vt:lpstr>'a. Application Cost '!Print_Area</vt:lpstr>
      <vt:lpstr>'b. Database &amp; peripheral'!Print_Area</vt:lpstr>
      <vt:lpstr>'c. DC-DR Hardware'!Print_Area</vt:lpstr>
      <vt:lpstr>'Cost Summary'!Print_Area</vt:lpstr>
      <vt:lpstr>'d. Installation and Commission '!Print_Area</vt:lpstr>
      <vt:lpstr>'e. Implementation Efforts'!Print_Area</vt:lpstr>
      <vt:lpstr>'e.Other Cost '!Print_Area</vt:lpstr>
      <vt:lpstr>'f. AMC, ATS &amp; Others'!Print_Area</vt:lpstr>
      <vt:lpstr>'g. FM - manpower'!Print_Area</vt:lpstr>
      <vt:lpstr>'h. Training Cost'!Print_Area</vt:lpstr>
      <vt:lpstr>Instructions!Print_Area</vt:lpstr>
    </vt:vector>
  </TitlesOfParts>
  <Company>IOB</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Appendir 15</dc:title>
  <dc:subject>BOM</dc:subject>
  <dc:creator>IOB</dc:creator>
  <cp:lastModifiedBy>Acer</cp:lastModifiedBy>
  <cp:lastPrinted>2021-12-15T12:57:34Z</cp:lastPrinted>
  <dcterms:created xsi:type="dcterms:W3CDTF">2009-07-11T05:51:43Z</dcterms:created>
  <dcterms:modified xsi:type="dcterms:W3CDTF">2022-10-13T13:51:22Z</dcterms:modified>
</cp:coreProperties>
</file>